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KL\Survey Excel chapters\"/>
    </mc:Choice>
  </mc:AlternateContent>
  <bookViews>
    <workbookView xWindow="240" yWindow="45" windowWidth="20115" windowHeight="7995" firstSheet="40" activeTab="40"/>
  </bookViews>
  <sheets>
    <sheet name="SA at a glance.09-10" sheetId="35" r:id="rId1"/>
    <sheet name="HH with TVs&amp;radios.02-10" sheetId="4" r:id="rId2"/>
    <sheet name="Top 20 radio stations.listen.10" sheetId="5" r:id="rId3"/>
    <sheet name="all radio stations" sheetId="28" r:id="rId4"/>
    <sheet name="TV" sheetId="33" r:id="rId5"/>
    <sheet name="publications" sheetId="30" r:id="rId6"/>
    <sheet name="Daily readership" sheetId="3" r:id="rId7"/>
    <sheet name="Daily circulation" sheetId="31" r:id="rId8"/>
    <sheet name="Weekly papers" sheetId="32" r:id="rId9"/>
    <sheet name="Weekly magazines" sheetId="45" r:id="rId10"/>
    <sheet name="Monthly magazines" sheetId="47" r:id="rId11"/>
    <sheet name="All media access" sheetId="49" r:id="rId12"/>
    <sheet name="Online readership" sheetId="52" r:id="rId13"/>
    <sheet name="Postal services.race.#s" sheetId="6" r:id="rId14"/>
    <sheet name="HH with&amp;without post.prov.07" sheetId="9" r:id="rId15"/>
    <sheet name="Mail by method" sheetId="48" r:id="rId16"/>
    <sheet name="HH with landline.race.Nos.10" sheetId="10" r:id="rId17"/>
    <sheet name="HH with cellphone.race.Nos.10" sheetId="12" r:id="rId18"/>
    <sheet name="Acc to all phones.racial.07&amp;10" sheetId="13" r:id="rId19"/>
    <sheet name="Access to all phones.prov.10" sheetId="14" r:id="rId20"/>
    <sheet name="subcribers by network" sheetId="40" r:id="rId21"/>
    <sheet name="phones &amp; cells trends" sheetId="51" r:id="rId22"/>
    <sheet name="cell&amp;phone subscrp 2013" sheetId="16" r:id="rId23"/>
    <sheet name="emerging phones" sheetId="17" r:id="rId24"/>
    <sheet name="Africa phones" sheetId="18" r:id="rId25"/>
    <sheet name="Phone tariffs" sheetId="41" r:id="rId26"/>
    <sheet name="Internet.race2014" sheetId="19" r:id="rId27"/>
    <sheet name="Internet users.00-13" sheetId="61" r:id="rId28"/>
    <sheet name="Top Internet service providers" sheetId="54" r:id="rId29"/>
    <sheet name="01.Internet users.09" sheetId="22" r:id="rId30"/>
    <sheet name="Internet costs" sheetId="39" r:id="rId31"/>
    <sheet name="Internet activities" sheetId="27" r:id="rId32"/>
    <sheet name="Int.act.graphs" sheetId="55" r:id="rId33"/>
    <sheet name="Subscr.social media platform" sheetId="53" r:id="rId34"/>
    <sheet name="Prvt.tans.households" sheetId="23" r:id="rId35"/>
    <sheet name="Prvt.trans.individuals" sheetId="56" r:id="rId36"/>
    <sheet name="Public transport" sheetId="50" r:id="rId37"/>
    <sheet name="Public transport trips" sheetId="57" r:id="rId38"/>
    <sheet name="AirTravel14" sheetId="59" r:id="rId39"/>
    <sheet name="Registered vehicles.prov.03&amp;09" sheetId="25" r:id="rId40"/>
    <sheet name="Motorised vehicles regist.99-09" sheetId="26" r:id="rId41"/>
    <sheet name="Sheet1" sheetId="38" r:id="rId42"/>
  </sheets>
  <calcPr calcId="162912"/>
</workbook>
</file>

<file path=xl/calcChain.xml><?xml version="1.0" encoding="utf-8"?>
<calcChain xmlns="http://schemas.openxmlformats.org/spreadsheetml/2006/main">
  <c r="E10" i="50" l="1"/>
  <c r="E11" i="50"/>
  <c r="E12" i="50"/>
  <c r="E13" i="50"/>
  <c r="E9" i="50"/>
  <c r="C21" i="26"/>
  <c r="D21" i="26"/>
  <c r="E21" i="26"/>
  <c r="F21" i="26"/>
  <c r="G21" i="26"/>
  <c r="H21" i="26"/>
  <c r="I19" i="26"/>
  <c r="I21" i="26"/>
  <c r="B21" i="26"/>
  <c r="C20" i="26"/>
  <c r="D20" i="26"/>
  <c r="E20" i="26"/>
  <c r="F20" i="26"/>
  <c r="G20" i="26"/>
  <c r="H20" i="26"/>
  <c r="I3" i="26"/>
  <c r="I20" i="26"/>
  <c r="B20" i="26"/>
  <c r="I16" i="26"/>
  <c r="I17" i="26"/>
  <c r="I18" i="26"/>
  <c r="M14" i="25"/>
  <c r="E16" i="25"/>
  <c r="E15" i="25"/>
  <c r="D14" i="25"/>
  <c r="E14" i="25"/>
  <c r="E6" i="25"/>
  <c r="E7" i="25"/>
  <c r="E8" i="25"/>
  <c r="E9" i="25"/>
  <c r="E10" i="25"/>
  <c r="E11" i="25"/>
  <c r="E12" i="25"/>
  <c r="E13" i="25"/>
  <c r="E5" i="25"/>
  <c r="C5" i="3"/>
  <c r="C6" i="3"/>
  <c r="C7" i="3"/>
  <c r="C8" i="3"/>
  <c r="C9" i="3"/>
  <c r="C10" i="3"/>
  <c r="C11" i="3"/>
  <c r="C12" i="3"/>
  <c r="C13" i="3"/>
  <c r="C14" i="3"/>
  <c r="C15" i="3"/>
  <c r="C16" i="3"/>
  <c r="C17" i="3"/>
  <c r="C18" i="3"/>
  <c r="C19" i="3"/>
  <c r="C20" i="3"/>
  <c r="C21" i="3"/>
  <c r="C22" i="3"/>
  <c r="C23" i="3"/>
  <c r="C24" i="3"/>
  <c r="C25" i="3"/>
  <c r="C26" i="3"/>
  <c r="B27" i="3"/>
  <c r="C27" i="3"/>
  <c r="C5" i="59"/>
  <c r="C6" i="59"/>
  <c r="C7" i="59"/>
  <c r="C8" i="59"/>
  <c r="C9" i="59"/>
  <c r="C10" i="59"/>
  <c r="C11" i="59"/>
  <c r="C12" i="59"/>
  <c r="C13" i="59"/>
  <c r="B13" i="59"/>
  <c r="C6" i="57"/>
  <c r="C7" i="57"/>
  <c r="C8" i="57"/>
  <c r="C9" i="57"/>
  <c r="C10" i="57"/>
  <c r="B11" i="57"/>
  <c r="C11" i="57"/>
  <c r="C12" i="57"/>
  <c r="C13" i="57"/>
  <c r="B14" i="57"/>
  <c r="C14" i="57"/>
  <c r="E10" i="56"/>
  <c r="B10" i="56"/>
  <c r="H10" i="56"/>
  <c r="H7" i="56"/>
  <c r="H8" i="56"/>
  <c r="H9" i="56"/>
  <c r="H6" i="56"/>
  <c r="F10" i="56"/>
  <c r="G10" i="56"/>
  <c r="G7" i="56"/>
  <c r="G8" i="56"/>
  <c r="G9" i="56"/>
  <c r="G6" i="56"/>
  <c r="C10" i="56"/>
  <c r="D10" i="56"/>
  <c r="D7" i="56"/>
  <c r="D8" i="56"/>
  <c r="D9" i="56"/>
  <c r="D6" i="56"/>
  <c r="F10" i="23"/>
  <c r="E10" i="23"/>
  <c r="G10" i="23"/>
  <c r="G7" i="23"/>
  <c r="G8" i="23"/>
  <c r="G9" i="23"/>
  <c r="G6" i="23"/>
  <c r="I5" i="27"/>
  <c r="I6" i="27"/>
  <c r="I7" i="27"/>
  <c r="I8" i="27"/>
  <c r="I9" i="27"/>
  <c r="I10" i="27"/>
  <c r="I11" i="27"/>
  <c r="I12" i="27"/>
  <c r="I13" i="27"/>
  <c r="I14" i="27"/>
  <c r="I15" i="27"/>
  <c r="I16" i="27"/>
  <c r="I17" i="27"/>
  <c r="I18" i="27"/>
  <c r="I19" i="27"/>
  <c r="I20" i="27"/>
  <c r="I21" i="27"/>
  <c r="I22" i="27"/>
  <c r="I23" i="27"/>
  <c r="I24" i="27"/>
  <c r="I25" i="27"/>
  <c r="I26" i="27"/>
  <c r="I27" i="27"/>
  <c r="I28" i="27"/>
  <c r="I29" i="27"/>
  <c r="I30" i="27"/>
  <c r="I31" i="27"/>
  <c r="I32" i="27"/>
  <c r="I4" i="27"/>
  <c r="H31" i="27"/>
  <c r="H9" i="27"/>
  <c r="H11" i="27"/>
  <c r="H12" i="27"/>
  <c r="H15" i="27"/>
  <c r="H16" i="27"/>
  <c r="H17" i="27"/>
  <c r="H18" i="27"/>
  <c r="H20" i="27"/>
  <c r="H22" i="27"/>
  <c r="H23" i="27"/>
  <c r="H24" i="27"/>
  <c r="H25" i="27"/>
  <c r="H26" i="27"/>
  <c r="H7" i="27"/>
  <c r="F5" i="19"/>
  <c r="F37" i="19"/>
  <c r="F4" i="19"/>
  <c r="F36" i="19"/>
  <c r="F6" i="19"/>
  <c r="F38" i="19"/>
  <c r="F7" i="19"/>
  <c r="F39" i="19"/>
  <c r="F8" i="19"/>
  <c r="F40" i="19"/>
  <c r="F9" i="19"/>
  <c r="F41" i="19"/>
  <c r="F10" i="19"/>
  <c r="F42" i="19"/>
  <c r="F11" i="19"/>
  <c r="F43" i="19"/>
  <c r="F12" i="19"/>
  <c r="F44" i="19"/>
  <c r="F13" i="19"/>
  <c r="F45" i="19"/>
  <c r="F14" i="19"/>
  <c r="F46" i="19"/>
  <c r="F47" i="19"/>
  <c r="E37" i="19"/>
  <c r="E38" i="19"/>
  <c r="E39" i="19"/>
  <c r="E40" i="19"/>
  <c r="E41" i="19"/>
  <c r="E42" i="19"/>
  <c r="E43" i="19"/>
  <c r="E44" i="19"/>
  <c r="E45" i="19"/>
  <c r="E46" i="19"/>
  <c r="E36" i="19"/>
  <c r="D37" i="19"/>
  <c r="D38" i="19"/>
  <c r="D39" i="19"/>
  <c r="D40" i="19"/>
  <c r="D41" i="19"/>
  <c r="D42" i="19"/>
  <c r="D43" i="19"/>
  <c r="D44" i="19"/>
  <c r="D45" i="19"/>
  <c r="D46" i="19"/>
  <c r="D36" i="19"/>
  <c r="C36" i="19"/>
  <c r="C37" i="19"/>
  <c r="C38" i="19"/>
  <c r="C39" i="19"/>
  <c r="C40" i="19"/>
  <c r="C41" i="19"/>
  <c r="C42" i="19"/>
  <c r="C43" i="19"/>
  <c r="C44" i="19"/>
  <c r="C45" i="19"/>
  <c r="C46" i="19"/>
  <c r="C47" i="19"/>
  <c r="E47" i="19"/>
  <c r="B36" i="19"/>
  <c r="B37" i="19"/>
  <c r="B38" i="19"/>
  <c r="B39" i="19"/>
  <c r="B40" i="19"/>
  <c r="B41" i="19"/>
  <c r="B42" i="19"/>
  <c r="B43" i="19"/>
  <c r="B44" i="19"/>
  <c r="B45" i="19"/>
  <c r="B46" i="19"/>
  <c r="B47" i="19"/>
  <c r="F15" i="19"/>
  <c r="E15" i="19"/>
  <c r="D47" i="19"/>
  <c r="D15" i="19"/>
  <c r="C15" i="19"/>
  <c r="B15" i="19"/>
  <c r="C7" i="6"/>
  <c r="C8" i="6"/>
  <c r="C9" i="6"/>
  <c r="C6" i="6"/>
  <c r="B7" i="6"/>
  <c r="B8" i="6"/>
  <c r="B9" i="6"/>
  <c r="B6" i="6"/>
  <c r="D10" i="6"/>
  <c r="C10" i="6"/>
  <c r="B10" i="6"/>
  <c r="I7" i="9"/>
  <c r="I8" i="9"/>
  <c r="I9" i="9"/>
  <c r="I10" i="9"/>
  <c r="I11" i="9"/>
  <c r="I12" i="9"/>
  <c r="I13" i="9"/>
  <c r="I14" i="9"/>
  <c r="I6" i="9"/>
  <c r="H7" i="9"/>
  <c r="H8" i="9"/>
  <c r="H9" i="9"/>
  <c r="H10" i="9"/>
  <c r="H11" i="9"/>
  <c r="H12" i="9"/>
  <c r="H13" i="9"/>
  <c r="H14" i="9"/>
  <c r="H6" i="9"/>
  <c r="G7" i="9"/>
  <c r="G8" i="9"/>
  <c r="G9" i="9"/>
  <c r="G10" i="9"/>
  <c r="G11" i="9"/>
  <c r="G12" i="9"/>
  <c r="G13" i="9"/>
  <c r="G14" i="9"/>
  <c r="G6" i="9"/>
  <c r="E7" i="9"/>
  <c r="E8" i="9"/>
  <c r="E9" i="9"/>
  <c r="E10" i="9"/>
  <c r="E11" i="9"/>
  <c r="E12" i="9"/>
  <c r="E13" i="9"/>
  <c r="E14" i="9"/>
  <c r="E6" i="9"/>
  <c r="B15" i="9"/>
  <c r="D11" i="40"/>
  <c r="B11" i="40"/>
  <c r="F11" i="40"/>
  <c r="E6" i="40"/>
  <c r="E7" i="40"/>
  <c r="E8" i="40"/>
  <c r="E10" i="40"/>
  <c r="E11" i="40"/>
  <c r="F10" i="40"/>
  <c r="F8" i="40"/>
  <c r="F7" i="40"/>
  <c r="F6" i="40"/>
  <c r="C20" i="51"/>
  <c r="D20" i="51"/>
  <c r="E20" i="51"/>
  <c r="B20" i="51"/>
  <c r="F4" i="12"/>
  <c r="F5" i="12"/>
  <c r="F6" i="12"/>
  <c r="F5" i="10"/>
  <c r="F6" i="10"/>
  <c r="F7" i="10"/>
  <c r="C7" i="10"/>
  <c r="D7" i="10"/>
  <c r="E7" i="10"/>
  <c r="B7" i="10"/>
  <c r="C5" i="13"/>
  <c r="D5" i="13"/>
  <c r="E5" i="13"/>
  <c r="F5" i="13"/>
  <c r="B5" i="13"/>
  <c r="D6" i="12"/>
  <c r="D15" i="12"/>
  <c r="C6" i="12"/>
  <c r="C14" i="12"/>
  <c r="E6" i="12"/>
  <c r="E15" i="12"/>
  <c r="B6" i="12"/>
  <c r="B14" i="12"/>
  <c r="E14" i="12"/>
  <c r="E16" i="12"/>
  <c r="B15" i="12"/>
  <c r="B16" i="12"/>
  <c r="C15" i="12"/>
  <c r="D14" i="12"/>
  <c r="D16" i="12"/>
  <c r="C14" i="10"/>
  <c r="D14" i="10"/>
  <c r="E13" i="10"/>
  <c r="B14" i="10"/>
  <c r="B74" i="47"/>
  <c r="C16" i="12"/>
  <c r="D13" i="10"/>
  <c r="D15" i="10"/>
  <c r="E14" i="10"/>
  <c r="E15" i="10"/>
  <c r="B13" i="10"/>
  <c r="B15" i="10"/>
  <c r="C13" i="10"/>
  <c r="C15" i="10"/>
  <c r="C5" i="47"/>
  <c r="C6" i="47"/>
  <c r="C7" i="47"/>
  <c r="C8" i="47"/>
  <c r="C9" i="47"/>
  <c r="C32" i="47"/>
  <c r="C10" i="47"/>
  <c r="C11" i="47"/>
  <c r="C12" i="47"/>
  <c r="C13" i="47"/>
  <c r="C14" i="47"/>
  <c r="C15" i="47"/>
  <c r="C16" i="47"/>
  <c r="C17" i="47"/>
  <c r="C18" i="47"/>
  <c r="C19" i="47"/>
  <c r="C20" i="47"/>
  <c r="C21" i="47"/>
  <c r="C22" i="47"/>
  <c r="C23" i="47"/>
  <c r="C24" i="47"/>
  <c r="C25" i="47"/>
  <c r="C26" i="47"/>
  <c r="C27" i="47"/>
  <c r="C28" i="47"/>
  <c r="C29" i="47"/>
  <c r="C30" i="47"/>
  <c r="C31" i="47"/>
  <c r="C33" i="47"/>
  <c r="C34" i="47"/>
  <c r="C35" i="47"/>
  <c r="C36" i="47"/>
  <c r="C37" i="47"/>
  <c r="C38" i="47"/>
  <c r="C39" i="47"/>
  <c r="C40" i="47"/>
  <c r="C41" i="47"/>
  <c r="C42" i="47"/>
  <c r="C43" i="47"/>
  <c r="C44" i="47"/>
  <c r="C45" i="47"/>
  <c r="C46" i="47"/>
  <c r="C47" i="47"/>
  <c r="C48" i="47"/>
  <c r="C49" i="47"/>
  <c r="C50" i="47"/>
  <c r="C51" i="47"/>
  <c r="C52" i="47"/>
  <c r="C53" i="47"/>
  <c r="C54" i="47"/>
  <c r="C55" i="47"/>
  <c r="C56" i="47"/>
  <c r="C57" i="47"/>
  <c r="C58" i="47"/>
  <c r="C59" i="47"/>
  <c r="C60" i="47"/>
  <c r="C61" i="47"/>
  <c r="C62" i="47"/>
  <c r="C63" i="47"/>
  <c r="C64" i="47"/>
  <c r="C65" i="47"/>
  <c r="C66" i="47"/>
  <c r="C68" i="47"/>
  <c r="C69" i="47"/>
  <c r="C70" i="47"/>
  <c r="C71" i="47"/>
  <c r="C72" i="47"/>
  <c r="C67" i="47"/>
  <c r="C73" i="47"/>
  <c r="C4" i="47"/>
  <c r="C74" i="47"/>
  <c r="B19" i="45"/>
  <c r="C19" i="45"/>
  <c r="C5" i="45"/>
  <c r="C6" i="45"/>
  <c r="C7" i="45"/>
  <c r="C8" i="45"/>
  <c r="C9" i="45"/>
  <c r="C10" i="45"/>
  <c r="C11" i="45"/>
  <c r="C12" i="45"/>
  <c r="C13" i="45"/>
  <c r="C14" i="45"/>
  <c r="C15" i="45"/>
  <c r="C16" i="45"/>
  <c r="C17" i="45"/>
  <c r="C18" i="45"/>
  <c r="C4" i="45"/>
  <c r="C28" i="32"/>
  <c r="C14" i="32"/>
  <c r="C13" i="32"/>
  <c r="C11" i="32"/>
  <c r="C4" i="32"/>
  <c r="C5" i="32"/>
  <c r="C6" i="32"/>
  <c r="C7" i="32"/>
  <c r="C8" i="32"/>
  <c r="C9" i="32"/>
  <c r="C10" i="32"/>
  <c r="C12" i="32"/>
  <c r="C15" i="32"/>
  <c r="C16" i="32"/>
  <c r="C17" i="32"/>
  <c r="C18" i="32"/>
  <c r="C19" i="32"/>
  <c r="C20" i="32"/>
  <c r="C21" i="32"/>
  <c r="C22" i="32"/>
  <c r="C23" i="32"/>
  <c r="C24" i="32"/>
  <c r="C25" i="32"/>
  <c r="C26" i="32"/>
  <c r="C27" i="32"/>
  <c r="C29" i="32"/>
  <c r="C3" i="32"/>
  <c r="B30" i="32"/>
  <c r="C30" i="32"/>
  <c r="C4" i="33"/>
  <c r="C5" i="33"/>
  <c r="C7" i="33"/>
  <c r="C8" i="33"/>
  <c r="C9" i="33"/>
  <c r="C10" i="33"/>
  <c r="C12" i="33"/>
  <c r="C13" i="33"/>
  <c r="C14" i="33"/>
  <c r="C15" i="33"/>
  <c r="C16" i="33"/>
  <c r="C17" i="33"/>
  <c r="C18" i="33"/>
  <c r="C19" i="33"/>
  <c r="C3" i="33"/>
  <c r="C87" i="28"/>
  <c r="C88" i="28"/>
  <c r="C89" i="28"/>
  <c r="C5" i="28"/>
  <c r="C6" i="28"/>
  <c r="C7" i="28"/>
  <c r="C8" i="28"/>
  <c r="C9" i="28"/>
  <c r="C10" i="28"/>
  <c r="C11" i="28"/>
  <c r="C12" i="28"/>
  <c r="C13" i="28"/>
  <c r="C14" i="28"/>
  <c r="C15" i="28"/>
  <c r="C16" i="28"/>
  <c r="C17" i="28"/>
  <c r="C18" i="28"/>
  <c r="C19" i="28"/>
  <c r="C20" i="28"/>
  <c r="C22" i="28"/>
  <c r="C23" i="28"/>
  <c r="C24" i="28"/>
  <c r="C25" i="28"/>
  <c r="C26" i="28"/>
  <c r="C27" i="28"/>
  <c r="C28" i="28"/>
  <c r="C29" i="28"/>
  <c r="C30" i="28"/>
  <c r="C31" i="28"/>
  <c r="C32" i="28"/>
  <c r="C33" i="28"/>
  <c r="C34" i="28"/>
  <c r="C35"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4" i="28"/>
  <c r="C15" i="4"/>
  <c r="D15" i="4"/>
  <c r="B15" i="4"/>
  <c r="L14" i="25"/>
  <c r="C15" i="25"/>
  <c r="C6" i="25"/>
  <c r="C7" i="25"/>
  <c r="C8" i="25"/>
  <c r="C9" i="25"/>
  <c r="C10" i="25"/>
  <c r="C11" i="25"/>
  <c r="C12" i="25"/>
  <c r="C13" i="25"/>
  <c r="C5" i="25"/>
  <c r="F36" i="6"/>
  <c r="F37" i="6"/>
  <c r="F38" i="6"/>
  <c r="F39" i="6"/>
  <c r="F40" i="6"/>
  <c r="F41" i="6"/>
  <c r="F42" i="6"/>
  <c r="F43" i="6"/>
  <c r="F35" i="6"/>
  <c r="E36" i="6"/>
  <c r="E37" i="6"/>
  <c r="E38" i="6"/>
  <c r="E39" i="6"/>
  <c r="E40" i="6"/>
  <c r="E42" i="6"/>
  <c r="E43" i="6"/>
  <c r="E35" i="6"/>
  <c r="C36" i="6"/>
  <c r="C37" i="6"/>
  <c r="C38" i="6"/>
  <c r="C39" i="6"/>
  <c r="C40" i="6"/>
  <c r="C41" i="6"/>
  <c r="C42" i="6"/>
  <c r="C43" i="6"/>
  <c r="C35" i="6"/>
  <c r="B36" i="6"/>
  <c r="B37" i="6"/>
  <c r="B38" i="6"/>
  <c r="B39" i="6"/>
  <c r="B40" i="6"/>
  <c r="B41" i="6"/>
  <c r="B42" i="6"/>
  <c r="B43" i="6"/>
  <c r="B35" i="6"/>
  <c r="B10" i="23"/>
  <c r="H10" i="23"/>
  <c r="H7" i="23"/>
  <c r="H8" i="23"/>
  <c r="H9" i="23"/>
  <c r="H6" i="23"/>
  <c r="D7" i="23"/>
  <c r="D8" i="23"/>
  <c r="D9" i="23"/>
  <c r="D6" i="23"/>
  <c r="C10" i="23"/>
  <c r="D10" i="23"/>
  <c r="F15" i="12"/>
  <c r="B44" i="6"/>
  <c r="F44" i="6"/>
  <c r="E44" i="6"/>
  <c r="C44" i="6"/>
  <c r="D15" i="9"/>
  <c r="E15" i="9"/>
  <c r="C15" i="9"/>
  <c r="F13" i="10"/>
  <c r="F14" i="10"/>
  <c r="F15" i="9"/>
  <c r="H15" i="9"/>
  <c r="I15" i="9"/>
  <c r="G15" i="9"/>
  <c r="F15" i="10"/>
  <c r="C7" i="40"/>
  <c r="C8" i="40"/>
  <c r="C9" i="40"/>
  <c r="C10" i="40"/>
  <c r="C6" i="40"/>
  <c r="C11" i="40"/>
  <c r="C23" i="31"/>
  <c r="E4" i="31"/>
  <c r="E5" i="31"/>
  <c r="E6" i="31"/>
  <c r="E7" i="31"/>
  <c r="E8" i="31"/>
  <c r="E9" i="31"/>
  <c r="E10" i="31"/>
  <c r="E11" i="31"/>
  <c r="E12" i="31"/>
  <c r="E13" i="31"/>
  <c r="E14" i="31"/>
  <c r="E16" i="31"/>
  <c r="E17" i="31"/>
  <c r="E18" i="31"/>
  <c r="E19" i="31"/>
  <c r="E20" i="31"/>
  <c r="E21" i="31"/>
  <c r="E22" i="31"/>
  <c r="D23" i="31"/>
  <c r="B23" i="31"/>
  <c r="F14" i="12"/>
  <c r="F16" i="12"/>
  <c r="E23" i="31"/>
  <c r="I4" i="26"/>
  <c r="I5" i="26"/>
  <c r="I6" i="26"/>
  <c r="I7" i="26"/>
  <c r="I8" i="26"/>
  <c r="I9" i="26"/>
  <c r="I10" i="26"/>
  <c r="I11" i="26"/>
  <c r="I12" i="26"/>
  <c r="I13" i="26"/>
  <c r="I14" i="26"/>
  <c r="I15" i="26"/>
  <c r="F5" i="25"/>
  <c r="G5" i="25"/>
  <c r="F6" i="25"/>
  <c r="G6" i="25"/>
  <c r="F7" i="25"/>
  <c r="G7" i="25"/>
  <c r="F8" i="25"/>
  <c r="G8" i="25"/>
  <c r="F9" i="25"/>
  <c r="G9" i="25"/>
  <c r="F10" i="25"/>
  <c r="G10" i="25"/>
  <c r="F11" i="25"/>
  <c r="G11" i="25"/>
  <c r="F12" i="25"/>
  <c r="G12" i="25"/>
  <c r="F13" i="25"/>
  <c r="G13" i="25"/>
  <c r="B14" i="25"/>
  <c r="F15" i="25"/>
  <c r="G15" i="25"/>
  <c r="D4" i="14"/>
  <c r="F4" i="14"/>
  <c r="D5" i="14"/>
  <c r="F5" i="14"/>
  <c r="D6" i="14"/>
  <c r="F6" i="14"/>
  <c r="D7" i="14"/>
  <c r="F7" i="14"/>
  <c r="D8" i="14"/>
  <c r="F8" i="14"/>
  <c r="D9" i="14"/>
  <c r="F9" i="14"/>
  <c r="D10" i="14"/>
  <c r="F10" i="14"/>
  <c r="D11" i="14"/>
  <c r="F11" i="14"/>
  <c r="D12" i="14"/>
  <c r="F12" i="14"/>
  <c r="B13" i="14"/>
  <c r="C13" i="14"/>
  <c r="E13" i="14"/>
  <c r="B9" i="13"/>
  <c r="C9" i="13"/>
  <c r="D9" i="13"/>
  <c r="E9" i="13"/>
  <c r="F9" i="13"/>
  <c r="B16" i="25"/>
  <c r="C14" i="25"/>
  <c r="F14" i="25"/>
  <c r="M56" i="26"/>
  <c r="M25" i="26"/>
  <c r="M24" i="26"/>
  <c r="G14" i="25"/>
  <c r="F13" i="14"/>
  <c r="D13" i="14"/>
  <c r="F16" i="25"/>
  <c r="C16" i="25"/>
  <c r="G16" i="25"/>
</calcChain>
</file>

<file path=xl/sharedStrings.xml><?xml version="1.0" encoding="utf-8"?>
<sst xmlns="http://schemas.openxmlformats.org/spreadsheetml/2006/main" count="1572" uniqueCount="873">
  <si>
    <t xml:space="preserve"> COMMUNICATIONS</t>
  </si>
  <si>
    <t>At a glance</t>
  </si>
  <si>
    <r>
      <t>2014</t>
    </r>
    <r>
      <rPr>
        <b/>
        <i/>
        <vertAlign val="superscript"/>
        <sz val="10"/>
        <color theme="1"/>
        <rFont val="Times New Roman"/>
        <family val="1"/>
      </rPr>
      <t>a</t>
    </r>
  </si>
  <si>
    <r>
      <t>Individuals (adults)</t>
    </r>
    <r>
      <rPr>
        <i/>
        <vertAlign val="superscript"/>
        <sz val="10"/>
        <color theme="1"/>
        <rFont val="Arial"/>
        <family val="2"/>
      </rPr>
      <t>b</t>
    </r>
  </si>
  <si>
    <r>
      <rPr>
        <sz val="10"/>
        <color theme="1"/>
        <rFont val="Calibri"/>
        <family val="2"/>
      </rPr>
      <t>—</t>
    </r>
    <r>
      <rPr>
        <sz val="10"/>
        <color theme="1"/>
        <rFont val="Arial"/>
        <family val="2"/>
      </rPr>
      <t xml:space="preserve">proportion with access to radio </t>
    </r>
  </si>
  <si>
    <r>
      <rPr>
        <sz val="10"/>
        <color theme="1"/>
        <rFont val="Calibri"/>
        <family val="2"/>
      </rPr>
      <t>—</t>
    </r>
    <r>
      <rPr>
        <sz val="10"/>
        <color theme="1"/>
        <rFont val="Arial"/>
        <family val="2"/>
      </rPr>
      <t xml:space="preserve">proportion with access to television </t>
    </r>
  </si>
  <si>
    <t>—using internet for banking</t>
  </si>
  <si>
    <t>—using internet for music downloads</t>
  </si>
  <si>
    <t>—using the internet for email communication</t>
  </si>
  <si>
    <t>—using the internet for Facebook</t>
  </si>
  <si>
    <t>—using the internet for instant messaging</t>
  </si>
  <si>
    <r>
      <rPr>
        <sz val="10"/>
        <color theme="1"/>
        <rFont val="Calibri"/>
        <family val="2"/>
      </rPr>
      <t>—</t>
    </r>
    <r>
      <rPr>
        <sz val="10"/>
        <color theme="1"/>
        <rFont val="Arial"/>
        <family val="2"/>
      </rPr>
      <t>highest number of listeners to a radio station (Ukhozi FM)</t>
    </r>
  </si>
  <si>
    <r>
      <rPr>
        <sz val="10"/>
        <color theme="1"/>
        <rFont val="Calibri"/>
        <family val="2"/>
      </rPr>
      <t>—</t>
    </r>
    <r>
      <rPr>
        <sz val="10"/>
        <color theme="1"/>
        <rFont val="Arial"/>
        <family val="2"/>
      </rPr>
      <t xml:space="preserve">highest number of listeners to an English-medium radio station (Metro FM) </t>
    </r>
  </si>
  <si>
    <r>
      <rPr>
        <sz val="10"/>
        <color theme="1"/>
        <rFont val="Calibri"/>
        <family val="2"/>
      </rPr>
      <t>—</t>
    </r>
    <r>
      <rPr>
        <sz val="10"/>
        <color theme="1"/>
        <rFont val="Arial"/>
        <family val="2"/>
      </rPr>
      <t xml:space="preserve">highest number of viewers of a television station (SABC1) </t>
    </r>
  </si>
  <si>
    <r>
      <rPr>
        <sz val="10"/>
        <color theme="1"/>
        <rFont val="Calibri"/>
        <family val="2"/>
      </rPr>
      <t>—</t>
    </r>
    <r>
      <rPr>
        <sz val="10"/>
        <color theme="1"/>
        <rFont val="Arial"/>
        <family val="2"/>
      </rPr>
      <t>highest number of readers of a daily newspaper (</t>
    </r>
    <r>
      <rPr>
        <i/>
        <sz val="10"/>
        <color theme="1"/>
        <rFont val="Arial"/>
        <family val="2"/>
      </rPr>
      <t>Daily Sun</t>
    </r>
    <r>
      <rPr>
        <sz val="10"/>
        <color theme="1"/>
        <rFont val="Arial"/>
        <family val="2"/>
      </rPr>
      <t>)</t>
    </r>
  </si>
  <si>
    <r>
      <rPr>
        <sz val="10"/>
        <color theme="1"/>
        <rFont val="Calibri"/>
        <family val="2"/>
      </rPr>
      <t>—</t>
    </r>
    <r>
      <rPr>
        <sz val="10"/>
        <color theme="1"/>
        <rFont val="Arial"/>
        <family val="2"/>
      </rPr>
      <t>highest number of readers of a weekly newspaper (</t>
    </r>
    <r>
      <rPr>
        <i/>
        <sz val="10"/>
        <color theme="1"/>
        <rFont val="Arial"/>
        <family val="2"/>
      </rPr>
      <t>Sunday Times</t>
    </r>
    <r>
      <rPr>
        <sz val="10"/>
        <color theme="1"/>
        <rFont val="Arial"/>
        <family val="2"/>
      </rPr>
      <t>)</t>
    </r>
  </si>
  <si>
    <r>
      <rPr>
        <sz val="10"/>
        <color theme="1"/>
        <rFont val="Calibri"/>
        <family val="2"/>
      </rPr>
      <t>—</t>
    </r>
    <r>
      <rPr>
        <sz val="10"/>
        <color theme="1"/>
        <rFont val="Arial"/>
        <family val="2"/>
      </rPr>
      <t>fixed line telephone subscriptions per 100 people (2013)</t>
    </r>
  </si>
  <si>
    <r>
      <rPr>
        <sz val="10"/>
        <color theme="1"/>
        <rFont val="Calibri"/>
        <family val="2"/>
      </rPr>
      <t>—</t>
    </r>
    <r>
      <rPr>
        <sz val="10"/>
        <color theme="1"/>
        <rFont val="Arial"/>
        <family val="2"/>
      </rPr>
      <t>cellular phone subscriptions per 100 people (2013)</t>
    </r>
  </si>
  <si>
    <t>Households (proportions)</t>
  </si>
  <si>
    <r>
      <rPr>
        <sz val="10"/>
        <color theme="1"/>
        <rFont val="Calibri"/>
        <family val="2"/>
      </rPr>
      <t>—</t>
    </r>
    <r>
      <rPr>
        <sz val="10"/>
        <color theme="1"/>
        <rFont val="Arial"/>
        <family val="2"/>
      </rPr>
      <t>with mail delivered at their residence (2013)</t>
    </r>
  </si>
  <si>
    <r>
      <rPr>
        <sz val="10"/>
        <color theme="1"/>
        <rFont val="Calibri"/>
        <family val="2"/>
      </rPr>
      <t>—</t>
    </r>
    <r>
      <rPr>
        <sz val="10"/>
        <color theme="1"/>
        <rFont val="Arial"/>
        <family val="2"/>
      </rPr>
      <t>with mail post box/private bag (2013)</t>
    </r>
  </si>
  <si>
    <r>
      <t>—</t>
    </r>
    <r>
      <rPr>
        <sz val="10"/>
        <color theme="1"/>
        <rFont val="Arial"/>
        <family val="2"/>
      </rPr>
      <t>with mail delivered at a neighbour or friend/nearby school or shop (2013)</t>
    </r>
  </si>
  <si>
    <r>
      <t>—</t>
    </r>
    <r>
      <rPr>
        <sz val="10"/>
        <color theme="1"/>
        <rFont val="Arial"/>
        <family val="2"/>
      </rPr>
      <t>without access to mail delivery services (2013)</t>
    </r>
  </si>
  <si>
    <r>
      <rPr>
        <sz val="10"/>
        <color theme="1"/>
        <rFont val="Calibri"/>
        <family val="2"/>
      </rPr>
      <t>—</t>
    </r>
    <r>
      <rPr>
        <sz val="10"/>
        <color theme="1"/>
        <rFont val="Arial"/>
        <family val="2"/>
      </rPr>
      <t>with access to a landline telephone</t>
    </r>
  </si>
  <si>
    <r>
      <rPr>
        <sz val="10"/>
        <color theme="1"/>
        <rFont val="Calibri"/>
        <family val="2"/>
      </rPr>
      <t>—</t>
    </r>
    <r>
      <rPr>
        <sz val="10"/>
        <color theme="1"/>
        <rFont val="Arial"/>
        <family val="2"/>
      </rPr>
      <t>with access to a cellular phone only</t>
    </r>
  </si>
  <si>
    <r>
      <rPr>
        <sz val="10"/>
        <color theme="1"/>
        <rFont val="Calibri"/>
        <family val="2"/>
      </rPr>
      <t>—</t>
    </r>
    <r>
      <rPr>
        <sz val="10"/>
        <color theme="1"/>
        <rFont val="Arial"/>
        <family val="2"/>
      </rPr>
      <t>with access to the Internet (2012)</t>
    </r>
  </si>
  <si>
    <t>a   All data is for 2013 unless otherwise stated in brackets.</t>
  </si>
  <si>
    <t>b  Adults are defined as persons over the age of 16.</t>
  </si>
  <si>
    <t>Broadcasting</t>
  </si>
  <si>
    <r>
      <t>Adults</t>
    </r>
    <r>
      <rPr>
        <b/>
        <vertAlign val="superscript"/>
        <sz val="10"/>
        <color theme="1"/>
        <rFont val="Lucida Bright"/>
        <family val="1"/>
      </rPr>
      <t>a</t>
    </r>
    <r>
      <rPr>
        <b/>
        <sz val="10"/>
        <color theme="1"/>
        <rFont val="Lucida Bright"/>
        <family val="1"/>
      </rPr>
      <t xml:space="preserve"> with access</t>
    </r>
    <r>
      <rPr>
        <b/>
        <vertAlign val="superscript"/>
        <sz val="10"/>
        <color theme="1"/>
        <rFont val="Lucida Bright"/>
        <family val="1"/>
      </rPr>
      <t>b</t>
    </r>
    <r>
      <rPr>
        <b/>
        <sz val="10"/>
        <color theme="1"/>
        <rFont val="Lucida Bright"/>
        <family val="1"/>
      </rPr>
      <t xml:space="preserve"> to  television sets and radios, 
2005–14</t>
    </r>
  </si>
  <si>
    <t>Year</t>
  </si>
  <si>
    <t>Number of adults</t>
  </si>
  <si>
    <t xml:space="preserve">
Radio access</t>
  </si>
  <si>
    <t>Television access</t>
  </si>
  <si>
    <t>2005-14</t>
  </si>
  <si>
    <r>
      <t xml:space="preserve">Source: </t>
    </r>
    <r>
      <rPr>
        <sz val="11"/>
        <color theme="1"/>
        <rFont val="Calibri"/>
        <family val="2"/>
        <scheme val="minor"/>
      </rPr>
      <t xml:space="preserve">Eighty20, </t>
    </r>
    <r>
      <rPr>
        <i/>
        <sz val="11"/>
        <color theme="1"/>
        <rFont val="Calibri"/>
        <family val="2"/>
        <scheme val="minor"/>
      </rPr>
      <t>All Media and Products Survey (AMPS) 2014 Individual (July 2013-June 2014</t>
    </r>
    <r>
      <rPr>
        <sz val="11"/>
        <color theme="1"/>
        <rFont val="Calibri"/>
        <family val="2"/>
        <scheme val="minor"/>
      </rPr>
      <t xml:space="preserve">), accessed 6 March 2015; </t>
    </r>
    <r>
      <rPr>
        <i/>
        <sz val="11"/>
        <color theme="1"/>
        <rFont val="Calibri"/>
        <family val="2"/>
        <scheme val="minor"/>
      </rPr>
      <t xml:space="preserve">All Media and Products Survey (AMPS) 2013B (January-December 2013), </t>
    </r>
    <r>
      <rPr>
        <sz val="11"/>
        <color theme="1"/>
        <rFont val="Calibri"/>
        <family val="2"/>
        <scheme val="minor"/>
      </rPr>
      <t xml:space="preserve">8 April 2014; </t>
    </r>
    <r>
      <rPr>
        <i/>
        <sz val="10"/>
        <color theme="1"/>
        <rFont val="Arial"/>
        <family val="2"/>
      </rPr>
      <t>Overwhelming and under-mined reasons to love AMPS data</t>
    </r>
    <r>
      <rPr>
        <sz val="11"/>
        <color theme="1"/>
        <rFont val="Calibri"/>
        <family val="2"/>
        <scheme val="minor"/>
      </rPr>
      <t>, May 2012, p13; www.eighty20.co.za, accessed 14 May 2013</t>
    </r>
  </si>
  <si>
    <t>a  Adults are defined as persons over the age of 16.</t>
  </si>
  <si>
    <t>b Respondents were asked if they had listened to radio or watched 
television in any seven-day period.</t>
  </si>
  <si>
    <r>
      <t xml:space="preserve">The proportion of adults with access to radio and television remained stagnant between 2013 and 2014. The proportions for access to radio seem to have peaked in 2012 as more individuals gravitated towards the visual medium of television. The stagnation in television might be explained by the rapid growth of households that are not yet connected to the national electricity grid. At the end of 2013, at least 7.9 million individuals were without electricity in ther dwellings [Statistics South Africa, </t>
    </r>
    <r>
      <rPr>
        <i/>
        <sz val="10"/>
        <color theme="1"/>
        <rFont val="Arial"/>
        <family val="2"/>
      </rPr>
      <t>General Household Survey 2013 (P 0318)</t>
    </r>
    <r>
      <rPr>
        <sz val="10"/>
        <color theme="1"/>
        <rFont val="Arial"/>
        <family val="2"/>
      </rPr>
      <t>, 18 June 2014, pp147-149]. 
The Eighty20 figures show that a total of 3.1 million adults did not watch television in 2013/14. Thus, the Stats SA figure might include children under the age of 16.</t>
    </r>
  </si>
  <si>
    <t>;</t>
  </si>
  <si>
    <t>Top twenty radio stations by average daily listenership, 2014</t>
  </si>
  <si>
    <r>
      <t>Radio station</t>
    </r>
    <r>
      <rPr>
        <b/>
        <i/>
        <vertAlign val="superscript"/>
        <sz val="10"/>
        <color theme="1"/>
        <rFont val="Times New Roman"/>
        <family val="1"/>
      </rPr>
      <t>a</t>
    </r>
  </si>
  <si>
    <t>Number of listeners</t>
  </si>
  <si>
    <r>
      <t>Proportion of listeners 
out of all adults</t>
    </r>
    <r>
      <rPr>
        <b/>
        <i/>
        <vertAlign val="superscript"/>
        <sz val="10"/>
        <color theme="1"/>
        <rFont val="Times New Roman"/>
        <family val="1"/>
      </rPr>
      <t>b</t>
    </r>
  </si>
  <si>
    <t>Ukhozi FM (Zulu)</t>
  </si>
  <si>
    <t>Metro FM</t>
  </si>
  <si>
    <t>Umhlobo Wenene FM (Xhosa)</t>
  </si>
  <si>
    <t>Lesedi FM (South Sotho)</t>
  </si>
  <si>
    <t>Motsweding FM (Tswana)</t>
  </si>
  <si>
    <t>Thobela FM (Northern Sotho)</t>
  </si>
  <si>
    <t>5FM</t>
  </si>
  <si>
    <t>Jacaranda</t>
  </si>
  <si>
    <t>Radio Sonder Grense (RSG)</t>
  </si>
  <si>
    <t>Kaya FM</t>
  </si>
  <si>
    <t>Gagasi FM</t>
  </si>
  <si>
    <t>iKweKwezi FM (Ndebele)</t>
  </si>
  <si>
    <t>East Coast Radio</t>
  </si>
  <si>
    <t>YFM</t>
  </si>
  <si>
    <t>Highveld Stereo</t>
  </si>
  <si>
    <t>Ligwalagwala FM</t>
  </si>
  <si>
    <t>KFM</t>
  </si>
  <si>
    <t>Capricorn FM</t>
  </si>
  <si>
    <t>Munghana Lonene FM (Tsonga)</t>
  </si>
  <si>
    <t>2000 FM (formerly Radio 2000)</t>
  </si>
  <si>
    <r>
      <t xml:space="preserve">Eighty20, </t>
    </r>
    <r>
      <rPr>
        <i/>
        <sz val="10"/>
        <color theme="1"/>
        <rFont val="Arial"/>
        <family val="2"/>
      </rPr>
      <t>All Media and Products Survey (AMPS) 2014 Individual (July 2013-June 2014</t>
    </r>
    <r>
      <rPr>
        <sz val="10"/>
        <color theme="1"/>
        <rFont val="Arial"/>
        <family val="2"/>
      </rPr>
      <t>), accessed 6 March 2015</t>
    </r>
  </si>
  <si>
    <t>a All listed radio stations broadcast in English unless otherwise stated in brackets.</t>
  </si>
  <si>
    <t>b  IRR calculations out of total adult figure (37 664 536) provided by Eighty20. Adults are defined as persons over the age of 16. Proportions do not add up to 100% as listeners listen to more than one radio station.</t>
  </si>
  <si>
    <t>Radio stations, 2014</t>
  </si>
  <si>
    <r>
      <t>SABC</t>
    </r>
    <r>
      <rPr>
        <b/>
        <i/>
        <vertAlign val="superscript"/>
        <sz val="11"/>
        <color theme="1"/>
        <rFont val="Arial"/>
        <family val="2"/>
      </rPr>
      <t>ac</t>
    </r>
  </si>
  <si>
    <t>Number of average daily
listeners</t>
  </si>
  <si>
    <r>
      <t xml:space="preserve">
 Listeners as a proportion of all adults</t>
    </r>
    <r>
      <rPr>
        <b/>
        <vertAlign val="superscript"/>
        <sz val="12"/>
        <color theme="1"/>
        <rFont val="Arial"/>
        <family val="2"/>
      </rPr>
      <t>b</t>
    </r>
  </si>
  <si>
    <t>Radio 2000 (2000 FM)</t>
  </si>
  <si>
    <t>Good Hope FM</t>
  </si>
  <si>
    <t>Ikwekwezi FM (Ndebele)</t>
  </si>
  <si>
    <t>Ligwalagwala FM (Swati)</t>
  </si>
  <si>
    <t>Lotus FM</t>
  </si>
  <si>
    <t xml:space="preserve"> Metro FM</t>
  </si>
  <si>
    <t>Phalaphala FM (Venda)</t>
  </si>
  <si>
    <t>Radio Sonder Grense (Afrikaans)</t>
  </si>
  <si>
    <t>SAFM</t>
  </si>
  <si>
    <t>tru FM</t>
  </si>
  <si>
    <r>
      <t>Non-SABC commercial</t>
    </r>
    <r>
      <rPr>
        <b/>
        <i/>
        <vertAlign val="superscript"/>
        <sz val="11"/>
        <color theme="1"/>
        <rFont val="Arial"/>
        <family val="2"/>
      </rPr>
      <t>c</t>
    </r>
    <r>
      <rPr>
        <b/>
        <i/>
        <sz val="11"/>
        <color theme="1"/>
        <rFont val="Arial"/>
        <family val="2"/>
      </rPr>
      <t xml:space="preserve">
</t>
    </r>
  </si>
  <si>
    <t xml:space="preserve">Algoa FM </t>
  </si>
  <si>
    <t>Cape Talk</t>
  </si>
  <si>
    <t>Classic FM</t>
  </si>
  <si>
    <t>Heart FM</t>
  </si>
  <si>
    <t xml:space="preserve"> Jacaranda</t>
  </si>
  <si>
    <t xml:space="preserve"> KFM</t>
  </si>
  <si>
    <t xml:space="preserve">Kaya FM </t>
  </si>
  <si>
    <t>OFM</t>
  </si>
  <si>
    <t>Talk Radio 702</t>
  </si>
  <si>
    <r>
      <t>Community</t>
    </r>
    <r>
      <rPr>
        <b/>
        <i/>
        <vertAlign val="superscript"/>
        <sz val="11"/>
        <color theme="1"/>
        <rFont val="Arial"/>
        <family val="2"/>
      </rPr>
      <t>c</t>
    </r>
    <r>
      <rPr>
        <b/>
        <i/>
        <sz val="11"/>
        <color theme="1"/>
        <rFont val="Arial"/>
        <family val="2"/>
      </rPr>
      <t xml:space="preserve">
 </t>
    </r>
  </si>
  <si>
    <t>Aganang FM</t>
  </si>
  <si>
    <t>Alex FM</t>
  </si>
  <si>
    <t>Alfred Nzo  Community Radio</t>
  </si>
  <si>
    <t>Bay FM</t>
  </si>
  <si>
    <t>Bok Radio</t>
  </si>
  <si>
    <t>Bosveld Stereo</t>
  </si>
  <si>
    <t>CCFM</t>
  </si>
  <si>
    <t>Eden FM</t>
  </si>
  <si>
    <t>Eldos FM</t>
  </si>
  <si>
    <t>Emalahleni FM</t>
  </si>
  <si>
    <t>Forte Community Radio</t>
  </si>
  <si>
    <t xml:space="preserve">Highway Radio </t>
  </si>
  <si>
    <t>Hindvani FM</t>
  </si>
  <si>
    <t xml:space="preserve">IFM </t>
  </si>
  <si>
    <t>IFM (102.2)</t>
  </si>
  <si>
    <t>Inkonjane  FM</t>
  </si>
  <si>
    <t>Izwi LeThemba Christian Community Radio</t>
  </si>
  <si>
    <t>Izwi LoMzansi FM</t>
  </si>
  <si>
    <t>Jozi FM</t>
  </si>
  <si>
    <t xml:space="preserve">Kasie FM </t>
  </si>
  <si>
    <t>Kingfisher FM</t>
  </si>
  <si>
    <t>Kofifi FM</t>
  </si>
  <si>
    <t xml:space="preserve">Link FM </t>
  </si>
  <si>
    <t>Mdantsane FM</t>
  </si>
  <si>
    <t>Motheo FM</t>
  </si>
  <si>
    <t>Newcastle Community Radio</t>
  </si>
  <si>
    <t>Nkqubela Community Radio Station</t>
  </si>
  <si>
    <t>North West FM</t>
  </si>
  <si>
    <t>Overvaal Stereo</t>
  </si>
  <si>
    <t>QwaQwa Radio</t>
  </si>
  <si>
    <t>Radio Al-Ansaar</t>
  </si>
  <si>
    <t>Radio Helderberg</t>
  </si>
  <si>
    <t>Radio KC  FM</t>
  </si>
  <si>
    <t>Radio Mafisa FM</t>
  </si>
  <si>
    <t>Radio Riverside FM</t>
  </si>
  <si>
    <t>Radio Rosestad FM</t>
  </si>
  <si>
    <t>Radio Teemaneng  FM</t>
  </si>
  <si>
    <t>Radio Tygerberg FM</t>
  </si>
  <si>
    <t>Radio Pulpit (Radiokansel) FM</t>
  </si>
  <si>
    <t xml:space="preserve">Star FM </t>
  </si>
  <si>
    <t>Student Radio Network</t>
  </si>
  <si>
    <t>Unitra Community Radio</t>
  </si>
  <si>
    <t>Valley FM</t>
  </si>
  <si>
    <t>Voice of the Cape (Radio 786)</t>
  </si>
  <si>
    <t xml:space="preserve"> Vukani Community Radio</t>
  </si>
  <si>
    <t xml:space="preserve">Vuma FM </t>
  </si>
  <si>
    <t>Other community radio</t>
  </si>
  <si>
    <t>Other radio</t>
  </si>
  <si>
    <t>Total commercial</t>
  </si>
  <si>
    <t>Total community</t>
  </si>
  <si>
    <t>Unsure listeners</t>
  </si>
  <si>
    <t>Did not listen to any radio</t>
  </si>
  <si>
    <t xml:space="preserve">Total radio </t>
  </si>
  <si>
    <t>Total number of adults</t>
  </si>
  <si>
    <t>Eighty20, All Media and Products Survey (AMPS) 2014 Individual (July 2013-June 2014), accessed 6 March 2015</t>
  </si>
  <si>
    <t>a   Refers to South African Broadcasting Corporation stations, also referred to as public broadcast 
stations. Channel Africa, Springbok Radio, and X-K FM (a radio station serving the Khoi-San community) were not included owing to lack of listenership figures.</t>
  </si>
  <si>
    <t xml:space="preserve">b  Adults are defined as persons over the age of 16. The proportions of listeners in columns do 
not work out to 100% as, presumably, some adults listen to more than one radio station.
</t>
  </si>
  <si>
    <t>c   All listed radio stations broadcast in English unless otherwise stated in brackets. Most community radio stations broadcast in multiple languages including local township dialects.</t>
  </si>
  <si>
    <r>
      <t>Television stations, 2014</t>
    </r>
    <r>
      <rPr>
        <b/>
        <vertAlign val="superscript"/>
        <sz val="14"/>
        <color theme="1"/>
        <rFont val="Arial"/>
        <family val="2"/>
      </rPr>
      <t>a</t>
    </r>
  </si>
  <si>
    <t>SABC</t>
  </si>
  <si>
    <t>Number of 
viewers</t>
  </si>
  <si>
    <r>
      <t xml:space="preserve">
 Viewers as a proportion of all adults</t>
    </r>
    <r>
      <rPr>
        <b/>
        <vertAlign val="superscript"/>
        <sz val="12"/>
        <color theme="1"/>
        <rFont val="Arial"/>
        <family val="2"/>
      </rPr>
      <t>b</t>
    </r>
  </si>
  <si>
    <t xml:space="preserve">SABC 1 </t>
  </si>
  <si>
    <t>SABC 2 (multi-lingual)</t>
  </si>
  <si>
    <t>SABC 3 (Predominantly English and Afrikaans)</t>
  </si>
  <si>
    <t xml:space="preserve">Other
</t>
  </si>
  <si>
    <t xml:space="preserve">e.tv </t>
  </si>
  <si>
    <t xml:space="preserve">Digital Satellite Television (DSTV) </t>
  </si>
  <si>
    <t>M-Net main channel</t>
  </si>
  <si>
    <t>StarSat (formerly Top TV)</t>
  </si>
  <si>
    <t xml:space="preserve">Community
</t>
  </si>
  <si>
    <t>1KZNTV (English and Zulu)</t>
  </si>
  <si>
    <t>Bay TV (Afrikaans, English, Xhosa)</t>
  </si>
  <si>
    <t>CTV (Cape Town TV)</t>
  </si>
  <si>
    <t>Tshwane TV (multi-lingual)</t>
  </si>
  <si>
    <t>Soweto TV (multi-lingual)</t>
  </si>
  <si>
    <t>Total community TV</t>
  </si>
  <si>
    <t>Total TV</t>
  </si>
  <si>
    <t>Did not watch any television</t>
  </si>
  <si>
    <r>
      <t xml:space="preserve">Eighty20, </t>
    </r>
    <r>
      <rPr>
        <i/>
        <sz val="10"/>
        <color theme="1"/>
        <rFont val="Arial"/>
        <family val="2"/>
      </rPr>
      <t>All Media and Products Survey (AMPS) 2014 Individual (July 2013-June 2014)</t>
    </r>
    <r>
      <rPr>
        <sz val="10"/>
        <color theme="1"/>
        <rFont val="Arial"/>
        <family val="2"/>
      </rPr>
      <t>, accessed 6 March 2015</t>
    </r>
  </si>
  <si>
    <t>a   All listed TV stations are aimed at multi-lingual and multi-cultural audiences unless otherwise stated in brackets.</t>
  </si>
  <si>
    <t xml:space="preserve">b  Adults are defined as persons over the age of 16. The proportions of viewers in columns do not add up to 100% as, presumably, some adults watch more than one television channel.
</t>
  </si>
  <si>
    <t>The Press</t>
  </si>
  <si>
    <t>Print media publications, 1991-2014</t>
  </si>
  <si>
    <t>Daily newspapers</t>
  </si>
  <si>
    <t>Major weeklies</t>
  </si>
  <si>
    <r>
      <rPr>
        <i/>
        <sz val="10"/>
        <color theme="1"/>
        <rFont val="Arial"/>
        <family val="2"/>
      </rPr>
      <t>Source</t>
    </r>
    <r>
      <rPr>
        <sz val="11"/>
        <color theme="1"/>
        <rFont val="Calibri"/>
        <family val="2"/>
        <scheme val="minor"/>
      </rPr>
      <t>: Eighty20,</t>
    </r>
    <r>
      <rPr>
        <i/>
        <sz val="11"/>
        <color theme="1"/>
        <rFont val="Calibri"/>
        <family val="2"/>
        <scheme val="minor"/>
      </rPr>
      <t xml:space="preserve"> All Media and Products Survey (AMPS) 2014 Individual (July 2013-June 2014</t>
    </r>
    <r>
      <rPr>
        <sz val="11"/>
        <color theme="1"/>
        <rFont val="Calibri"/>
        <family val="2"/>
        <scheme val="minor"/>
      </rPr>
      <t xml:space="preserve">), accessed 6 March 2015; </t>
    </r>
    <r>
      <rPr>
        <i/>
        <sz val="11"/>
        <color theme="1"/>
        <rFont val="Calibri"/>
        <family val="2"/>
        <scheme val="minor"/>
      </rPr>
      <t>All Media and Products Survey (AMPS) 2013B (January-December 2013),</t>
    </r>
    <r>
      <rPr>
        <sz val="11"/>
        <color theme="1"/>
        <rFont val="Calibri"/>
        <family val="2"/>
        <scheme val="minor"/>
      </rPr>
      <t xml:space="preserve"> 8 April 2014; Omnicom Media Group (OMD South Africa), </t>
    </r>
    <r>
      <rPr>
        <i/>
        <sz val="11"/>
        <color theme="1"/>
        <rFont val="Calibri"/>
        <family val="2"/>
        <scheme val="minor"/>
      </rPr>
      <t>South Africa and the SADC Media Facts 2011</t>
    </r>
    <r>
      <rPr>
        <sz val="11"/>
        <color theme="1"/>
        <rFont val="Calibri"/>
        <family val="2"/>
        <scheme val="minor"/>
      </rPr>
      <t>, 2011, p16; Eighty20, www.eighty20.co.za, accessed 14 May 2013</t>
    </r>
  </si>
  <si>
    <r>
      <t>Readership of daily newspapers</t>
    </r>
    <r>
      <rPr>
        <b/>
        <vertAlign val="superscript"/>
        <sz val="12"/>
        <color theme="1"/>
        <rFont val="Arial"/>
        <family val="2"/>
      </rPr>
      <t xml:space="preserve">a </t>
    </r>
    <r>
      <rPr>
        <b/>
        <sz val="12"/>
        <color theme="1"/>
        <rFont val="Arial"/>
        <family val="2"/>
      </rPr>
      <t>, 2014</t>
    </r>
  </si>
  <si>
    <t>Newspaper</t>
  </si>
  <si>
    <r>
      <t>Readership</t>
    </r>
    <r>
      <rPr>
        <b/>
        <i/>
        <vertAlign val="superscript"/>
        <sz val="10"/>
        <color theme="1"/>
        <rFont val="Arial"/>
        <family val="2"/>
      </rPr>
      <t>b</t>
    </r>
  </si>
  <si>
    <t>Proportion of 
readership out
of all adults</t>
  </si>
  <si>
    <t>Media house</t>
  </si>
  <si>
    <t>Beeld (Afrikaans)</t>
  </si>
  <si>
    <t>Media 24</t>
  </si>
  <si>
    <t>Business Day</t>
  </si>
  <si>
    <t>Times Media</t>
  </si>
  <si>
    <t>Cape Argus</t>
  </si>
  <si>
    <t xml:space="preserve">Independent News &amp; Media </t>
  </si>
  <si>
    <t>Cape Times</t>
  </si>
  <si>
    <t>Daily Dispatch</t>
  </si>
  <si>
    <t>Daily News</t>
  </si>
  <si>
    <t>Daily Sun</t>
  </si>
  <si>
    <t>Media24</t>
  </si>
  <si>
    <t>Daily Voice</t>
  </si>
  <si>
    <t>Diamond Fields Advertiser (DFA)</t>
  </si>
  <si>
    <t>Die Burger (Afrikaans)</t>
  </si>
  <si>
    <t>Isolezwe (Zulu)</t>
  </si>
  <si>
    <t>Pretoria News</t>
  </si>
  <si>
    <t>Son (Afrikaans)</t>
  </si>
  <si>
    <t>Sowetan</t>
  </si>
  <si>
    <t>The Citizen</t>
  </si>
  <si>
    <t>Caxton &amp; CTP</t>
  </si>
  <si>
    <t>The Herald</t>
  </si>
  <si>
    <t>The Mercury</t>
  </si>
  <si>
    <t>The New Age</t>
  </si>
  <si>
    <t>TNA Media</t>
  </si>
  <si>
    <t>The Star</t>
  </si>
  <si>
    <t>The Times</t>
  </si>
  <si>
    <t>The Witness</t>
  </si>
  <si>
    <t>Volksblad (Afrikaans)</t>
  </si>
  <si>
    <t>Total daily newspaper readership</t>
  </si>
  <si>
    <t>Total adults</t>
  </si>
  <si>
    <r>
      <t xml:space="preserve">Eighty20, </t>
    </r>
    <r>
      <rPr>
        <i/>
        <sz val="10"/>
        <color theme="1"/>
        <rFont val="Arial"/>
        <family val="2"/>
      </rPr>
      <t>All Media and Products Survey (AMPS) 2014 Individual (July 2013-June 2014)</t>
    </r>
    <r>
      <rPr>
        <sz val="10"/>
        <color theme="1"/>
        <rFont val="Arial"/>
        <family val="2"/>
      </rPr>
      <t>, 
accessed 6 March 2015</t>
    </r>
  </si>
  <si>
    <t>a All are printed in English unless otherwise stated.</t>
  </si>
  <si>
    <t>b The figures represent who read their chosen paper five time a working week on average between January and December 2014.</t>
  </si>
  <si>
    <r>
      <t>Circulation of daily newspapers</t>
    </r>
    <r>
      <rPr>
        <b/>
        <vertAlign val="superscript"/>
        <sz val="12"/>
        <color theme="1"/>
        <rFont val="Lucida Bright"/>
        <family val="1"/>
      </rPr>
      <t>a</t>
    </r>
    <r>
      <rPr>
        <b/>
        <sz val="12"/>
        <color theme="1"/>
        <rFont val="Lucida Bright"/>
        <family val="1"/>
      </rPr>
      <t>, 2008-14</t>
    </r>
  </si>
  <si>
    <t>Newspapers</t>
  </si>
  <si>
    <t>Change 2008-14</t>
  </si>
  <si>
    <t>Diamond Fields Advertiser</t>
  </si>
  <si>
    <t>N/A</t>
  </si>
  <si>
    <t>Total</t>
  </si>
  <si>
    <r>
      <rPr>
        <i/>
        <sz val="10"/>
        <color theme="1"/>
        <rFont val="Arial"/>
        <family val="2"/>
      </rPr>
      <t>Source</t>
    </r>
    <r>
      <rPr>
        <sz val="11"/>
        <color theme="1"/>
        <rFont val="Calibri"/>
        <family val="2"/>
        <scheme val="minor"/>
      </rPr>
      <t xml:space="preserve">: Audit Bureau of Circulations of South Africa, </t>
    </r>
    <r>
      <rPr>
        <i/>
        <sz val="11"/>
        <color theme="1"/>
        <rFont val="Calibri"/>
        <family val="2"/>
        <scheme val="minor"/>
      </rPr>
      <t>www,abc.org.za</t>
    </r>
    <r>
      <rPr>
        <sz val="11"/>
        <color theme="1"/>
        <rFont val="Calibri"/>
        <family val="2"/>
        <scheme val="minor"/>
      </rPr>
      <t xml:space="preserve">, accessed January to May 2014; (ABC), Eighty20, </t>
    </r>
    <r>
      <rPr>
        <i/>
        <sz val="11"/>
        <color theme="1"/>
        <rFont val="Calibri"/>
        <family val="2"/>
        <scheme val="minor"/>
      </rPr>
      <t>AMPS 2012B (January-December 2012) Individuals</t>
    </r>
    <r>
      <rPr>
        <sz val="11"/>
        <color theme="1"/>
        <rFont val="Calibri"/>
        <family val="2"/>
        <scheme val="minor"/>
      </rPr>
      <t>, www.eighty20.co.za, accessed 14 May 2013</t>
    </r>
  </si>
  <si>
    <t>a  All are printed in English unless otherwise stated. Figures for 2014 are up to 13 May 2014.</t>
  </si>
  <si>
    <r>
      <t>Readership of weekly newspapers, 2014</t>
    </r>
    <r>
      <rPr>
        <b/>
        <vertAlign val="superscript"/>
        <sz val="12"/>
        <color theme="1"/>
        <rFont val="Lucida Bright"/>
        <family val="1"/>
      </rPr>
      <t>a</t>
    </r>
  </si>
  <si>
    <r>
      <t>Readership as proportion of total adults</t>
    </r>
    <r>
      <rPr>
        <b/>
        <i/>
        <vertAlign val="superscript"/>
        <sz val="10"/>
        <color theme="1"/>
        <rFont val="Arial"/>
        <family val="2"/>
      </rPr>
      <t>c</t>
    </r>
  </si>
  <si>
    <t>City Press</t>
  </si>
  <si>
    <t>ILANGA LangeSonto (Zulu)</t>
  </si>
  <si>
    <t>Mandla/Mandla</t>
  </si>
  <si>
    <t>Isolezwe ngeSonto (Zulu)</t>
  </si>
  <si>
    <t>Isolezwe ngoMgqibelo (Zulu)</t>
  </si>
  <si>
    <t>Mail &amp; Guardian</t>
  </si>
  <si>
    <t>M&amp;G Media limited</t>
  </si>
  <si>
    <t>Naweek Beeld (Afrikaans)</t>
  </si>
  <si>
    <t>Post Wednesday edition</t>
  </si>
  <si>
    <t>Pretoria News Weekend</t>
  </si>
  <si>
    <t>Rapport (Sunday)(Afrikaans)</t>
  </si>
  <si>
    <t>Saterdag Volksblad</t>
  </si>
  <si>
    <t>Saturday Citizen</t>
  </si>
  <si>
    <t>Saturday Dispatch</t>
  </si>
  <si>
    <t>Saturday Star</t>
  </si>
  <si>
    <t>Soccer: Laduma</t>
  </si>
  <si>
    <t>Son op Sondag (Afrikaans)</t>
  </si>
  <si>
    <t>Sunday Sun</t>
  </si>
  <si>
    <t>Sunday Times</t>
  </si>
  <si>
    <t>Sunday Tribune</t>
  </si>
  <si>
    <t>Sunday World</t>
  </si>
  <si>
    <t>The Independent on Saturday</t>
  </si>
  <si>
    <t>The Sunday Independent</t>
  </si>
  <si>
    <t>The Zimbabwean</t>
  </si>
  <si>
    <r>
      <t xml:space="preserve">Weekend Argus </t>
    </r>
    <r>
      <rPr>
        <sz val="11"/>
        <color theme="1"/>
        <rFont val="Calibri"/>
        <family val="2"/>
      </rPr>
      <t>—</t>
    </r>
    <r>
      <rPr>
        <sz val="11"/>
        <color theme="1"/>
        <rFont val="Calibri"/>
        <family val="2"/>
        <scheme val="minor"/>
      </rPr>
      <t xml:space="preserve">Saturday edition </t>
    </r>
  </si>
  <si>
    <r>
      <t xml:space="preserve">Weekend Argus </t>
    </r>
    <r>
      <rPr>
        <sz val="11"/>
        <color theme="1"/>
        <rFont val="Calibri"/>
        <family val="2"/>
      </rPr>
      <t>—</t>
    </r>
    <r>
      <rPr>
        <sz val="11"/>
        <color theme="1"/>
        <rFont val="Calibri"/>
        <family val="2"/>
        <scheme val="minor"/>
      </rPr>
      <t xml:space="preserve">Sunday edition </t>
    </r>
  </si>
  <si>
    <t>Weekend Post</t>
  </si>
  <si>
    <t>Weekend Witness</t>
  </si>
  <si>
    <t>Total weekly newspaper readership</t>
  </si>
  <si>
    <r>
      <t xml:space="preserve">Eighty20, </t>
    </r>
    <r>
      <rPr>
        <i/>
        <sz val="10"/>
        <color theme="1"/>
        <rFont val="Arial"/>
        <family val="2"/>
      </rPr>
      <t>All Media and Products Survey (AMPS) 2014 Individual (July 2013-June 2014),</t>
    </r>
    <r>
      <rPr>
        <sz val="10"/>
        <color theme="1"/>
        <rFont val="Arial"/>
        <family val="2"/>
      </rPr>
      <t>accessed 6 March 2015</t>
    </r>
  </si>
  <si>
    <t>a  All newspapers are aimed at an English-speaking audience unless otherwise stated.</t>
  </si>
  <si>
    <t>b   The figures represent respondents who were asked, 'have you read this paper in the past seven days?'</t>
  </si>
  <si>
    <t xml:space="preserve">c  Adults are defined as persons over the age of 16. 
</t>
  </si>
  <si>
    <r>
      <t>Readership of weekly magazines</t>
    </r>
    <r>
      <rPr>
        <b/>
        <vertAlign val="superscript"/>
        <sz val="12"/>
        <color theme="1"/>
        <rFont val="Lucida Bright"/>
        <family val="1"/>
      </rPr>
      <t xml:space="preserve">a </t>
    </r>
    <r>
      <rPr>
        <b/>
        <sz val="12"/>
        <color theme="1"/>
        <rFont val="Lucida Bright"/>
        <family val="1"/>
      </rPr>
      <t>, 2014</t>
    </r>
  </si>
  <si>
    <t>Magazine</t>
  </si>
  <si>
    <t xml:space="preserve">Auto Trader </t>
  </si>
  <si>
    <t>DRUM</t>
  </si>
  <si>
    <t>Financial Mail</t>
  </si>
  <si>
    <t>GRAZIA South Africa</t>
  </si>
  <si>
    <t>HUISgenoot (Afrikaans)</t>
  </si>
  <si>
    <t>Kuier (Afrikaans)</t>
  </si>
  <si>
    <t>Landbou weekblad (Afrikaans)</t>
  </si>
  <si>
    <t>Move!</t>
  </si>
  <si>
    <t>TIME</t>
  </si>
  <si>
    <t>Vrouekeur (Afrikaans)</t>
  </si>
  <si>
    <t>YOU</t>
  </si>
  <si>
    <t>Farmer's weekly</t>
  </si>
  <si>
    <t>Heat</t>
  </si>
  <si>
    <t>People</t>
  </si>
  <si>
    <t>TVplus</t>
  </si>
  <si>
    <t>Total weekly magazine readership</t>
  </si>
  <si>
    <r>
      <t xml:space="preserve">Eighty20, </t>
    </r>
    <r>
      <rPr>
        <i/>
        <sz val="10"/>
        <color theme="1"/>
        <rFont val="Arial"/>
        <family val="2"/>
      </rPr>
      <t>All Media and Products Survey (AMPS) 2014 Individual (July 2013-June 2014),</t>
    </r>
    <r>
      <rPr>
        <sz val="10"/>
        <color theme="1"/>
        <rFont val="Arial"/>
        <family val="2"/>
      </rPr>
      <t>accessed 
6 March 2015</t>
    </r>
  </si>
  <si>
    <t>b   The figures represent respondents who were asked, 'have you read this magazine in the past seven days?'</t>
  </si>
  <si>
    <r>
      <t>Readership of monthly magazines</t>
    </r>
    <r>
      <rPr>
        <b/>
        <vertAlign val="superscript"/>
        <sz val="12"/>
        <color theme="1"/>
        <rFont val="Lucida Bright"/>
        <family val="1"/>
      </rPr>
      <t>a</t>
    </r>
    <r>
      <rPr>
        <b/>
        <sz val="12"/>
        <color theme="1"/>
        <rFont val="Lucida Bright"/>
        <family val="1"/>
      </rPr>
      <t>, 2014</t>
    </r>
  </si>
  <si>
    <t>Amakhosi</t>
  </si>
  <si>
    <t>Animal talk</t>
  </si>
  <si>
    <t>BIKE SA</t>
  </si>
  <si>
    <t>BONA (multilingual)</t>
  </si>
  <si>
    <t>Baba &amp; kleuter (Afrikaans)</t>
  </si>
  <si>
    <t>Bicycling</t>
  </si>
  <si>
    <t>Cosmopolitan</t>
  </si>
  <si>
    <t>Car</t>
  </si>
  <si>
    <t>Caravan &amp; Outdoor Life</t>
  </si>
  <si>
    <t>Compleat Golfer</t>
  </si>
  <si>
    <t>Destiny</t>
  </si>
  <si>
    <t>Dstv (English and Afrikaans)</t>
  </si>
  <si>
    <t>Die Tuinier Tydskrif (Afrikaans)</t>
  </si>
  <si>
    <t>Drive Out/Wegry (English and Afrikaans)</t>
  </si>
  <si>
    <t xml:space="preserve">ELLE </t>
  </si>
  <si>
    <t>Edgars Club</t>
  </si>
  <si>
    <t>Entrepreneur</t>
  </si>
  <si>
    <t>Essentials</t>
  </si>
  <si>
    <t>FAIRLADY</t>
  </si>
  <si>
    <t>Finesse</t>
  </si>
  <si>
    <t>Food &amp; Home Entertaining</t>
  </si>
  <si>
    <t>Fresh Living (Pick &amp; Pay)</t>
  </si>
  <si>
    <t>Glamour</t>
  </si>
  <si>
    <t xml:space="preserve">GQ </t>
  </si>
  <si>
    <t>Getaway</t>
  </si>
  <si>
    <t>Go!/Weg! (English and Afrikaans)</t>
  </si>
  <si>
    <t>Good Housekeeping/Goeie huishoding 
(Afrikaans and English)</t>
  </si>
  <si>
    <t>Golf Digest</t>
  </si>
  <si>
    <t>House &amp; Garden</t>
  </si>
  <si>
    <t>House &amp; Leisure</t>
  </si>
  <si>
    <t>Hustler</t>
  </si>
  <si>
    <t>Ideas/Idees</t>
  </si>
  <si>
    <t>Jet Club</t>
  </si>
  <si>
    <t>KICKOFF</t>
  </si>
  <si>
    <t>Leef met hart &amp; siel (Afrikaans)</t>
  </si>
  <si>
    <t>Leisure wheels</t>
  </si>
  <si>
    <t>LiG</t>
  </si>
  <si>
    <t>Living AND Loving</t>
  </si>
  <si>
    <t>Longevity</t>
  </si>
  <si>
    <t>Magic</t>
  </si>
  <si>
    <t>Mamas &amp; Papas</t>
  </si>
  <si>
    <t>Marie Claire</t>
  </si>
  <si>
    <t>Men's Health</t>
  </si>
  <si>
    <t>NAG</t>
  </si>
  <si>
    <t>NATIONAL GEOGRAPHIC</t>
  </si>
  <si>
    <t>Noseweek</t>
  </si>
  <si>
    <t>O' The Oprah Magazine</t>
  </si>
  <si>
    <t>Popular Mechanics</t>
  </si>
  <si>
    <t>Runner's World</t>
  </si>
  <si>
    <t>Rooi Rose</t>
  </si>
  <si>
    <t>SA India</t>
  </si>
  <si>
    <t>SA Rugby</t>
  </si>
  <si>
    <t>SA 4x4</t>
  </si>
  <si>
    <t>Sarie</t>
  </si>
  <si>
    <t>South African Country Life</t>
  </si>
  <si>
    <t>South African Garden and Home</t>
  </si>
  <si>
    <t>South African Hunter (Afrikaans and English)</t>
  </si>
  <si>
    <t>Speed and Sound</t>
  </si>
  <si>
    <t>Taste (Woolworths)</t>
  </si>
  <si>
    <t>TRUE LOVE</t>
  </si>
  <si>
    <t>The Teacher</t>
  </si>
  <si>
    <t>Top Gear South Africa</t>
  </si>
  <si>
    <t>Top Car</t>
  </si>
  <si>
    <t>Tuis/Home (Afrikaans and English)</t>
  </si>
  <si>
    <t>Vuk'uzenzele</t>
  </si>
  <si>
    <t>Wegsleep</t>
  </si>
  <si>
    <t>Woman &amp; Home</t>
  </si>
  <si>
    <t>Women's Health</t>
  </si>
  <si>
    <t>Your Family</t>
  </si>
  <si>
    <t xml:space="preserve">The Gardener </t>
  </si>
  <si>
    <t>Total montly magazine readership</t>
  </si>
  <si>
    <t>b The figures represent the average issue readership between July 2013 and June 2014.</t>
  </si>
  <si>
    <t>BROADCASTING AND THE PRESS</t>
  </si>
  <si>
    <r>
      <t>Adult use of media by type</t>
    </r>
    <r>
      <rPr>
        <b/>
        <vertAlign val="superscript"/>
        <sz val="12"/>
        <color theme="1"/>
        <rFont val="Arial"/>
        <family val="2"/>
      </rPr>
      <t xml:space="preserve">a </t>
    </r>
    <r>
      <rPr>
        <b/>
        <sz val="12"/>
        <color theme="1"/>
        <rFont val="Arial"/>
        <family val="2"/>
      </rPr>
      <t>as at June 2014</t>
    </r>
  </si>
  <si>
    <t>Type of media accessed by adults</t>
  </si>
  <si>
    <t xml:space="preserve">
Proportion</t>
  </si>
  <si>
    <t>Radio</t>
  </si>
  <si>
    <t>Television</t>
  </si>
  <si>
    <t>Weekly newspaper</t>
  </si>
  <si>
    <t>Weekly magazine</t>
  </si>
  <si>
    <t>Monthly magazine</t>
  </si>
  <si>
    <t>—</t>
  </si>
  <si>
    <t>a For newspapers and magazines, the figures represent the number of 
titles accessed by adults. The same number of reading adults, therefore, might be reading more than one pulication. This means that there might be far fewer reading adults than thetable suggests.</t>
  </si>
  <si>
    <t>ONLINE PUBLICATIONS</t>
  </si>
  <si>
    <t>Selected online media sites by unique browsers and page views, 2015</t>
  </si>
  <si>
    <t>Sites by category</t>
  </si>
  <si>
    <r>
      <t>Unique browsers</t>
    </r>
    <r>
      <rPr>
        <b/>
        <vertAlign val="superscript"/>
        <sz val="10"/>
        <color theme="1"/>
        <rFont val="Arial"/>
        <family val="2"/>
      </rPr>
      <t>b</t>
    </r>
  </si>
  <si>
    <r>
      <t>Page views</t>
    </r>
    <r>
      <rPr>
        <b/>
        <vertAlign val="superscript"/>
        <sz val="10"/>
        <rFont val="Arial"/>
        <family val="2"/>
      </rPr>
      <t>c</t>
    </r>
  </si>
  <si>
    <r>
      <t>BD Live (Business Day Online)</t>
    </r>
    <r>
      <rPr>
        <vertAlign val="superscript"/>
        <sz val="11"/>
        <color theme="1"/>
        <rFont val="Calibri"/>
        <family val="2"/>
        <scheme val="minor"/>
      </rPr>
      <t>a</t>
    </r>
  </si>
  <si>
    <t>Bizcommunity</t>
  </si>
  <si>
    <t>Engineering News</t>
  </si>
  <si>
    <t>Creamer Media</t>
  </si>
  <si>
    <t>Fin24</t>
  </si>
  <si>
    <r>
      <t>Independent Online (IOL)</t>
    </r>
    <r>
      <rPr>
        <vertAlign val="superscript"/>
        <sz val="11"/>
        <color theme="1"/>
        <rFont val="Calibri"/>
        <family val="2"/>
        <scheme val="minor"/>
      </rPr>
      <t>a</t>
    </r>
  </si>
  <si>
    <t>Independent News &amp; Media</t>
  </si>
  <si>
    <t>IT Web</t>
  </si>
  <si>
    <t>IT Web Group</t>
  </si>
  <si>
    <r>
      <t>Mail &amp; Gurdian Online</t>
    </r>
    <r>
      <rPr>
        <vertAlign val="superscript"/>
        <sz val="11"/>
        <color theme="1"/>
        <rFont val="Calibri"/>
        <family val="2"/>
        <scheme val="minor"/>
      </rPr>
      <t>a</t>
    </r>
  </si>
  <si>
    <t>Moneyweb</t>
  </si>
  <si>
    <t>Independent business and financial  site</t>
  </si>
  <si>
    <t>MSN</t>
  </si>
  <si>
    <t>Microsoft/Kagiso</t>
  </si>
  <si>
    <t>Mweb Network</t>
  </si>
  <si>
    <t>Mweb telecommunications service provider</t>
  </si>
  <si>
    <t>MyBroadband</t>
  </si>
  <si>
    <t>Independent telecommunications site</t>
  </si>
  <si>
    <t>News24</t>
  </si>
  <si>
    <t>Supersport Zone</t>
  </si>
  <si>
    <t>Supersport Holdings</t>
  </si>
  <si>
    <r>
      <t>Times Live</t>
    </r>
    <r>
      <rPr>
        <vertAlign val="superscript"/>
        <sz val="11"/>
        <color theme="1"/>
        <rFont val="Calibri"/>
        <family val="2"/>
        <scheme val="minor"/>
      </rPr>
      <t>a</t>
    </r>
  </si>
  <si>
    <t>Wheels24</t>
  </si>
  <si>
    <t>Women24</t>
  </si>
  <si>
    <r>
      <t xml:space="preserve">Omnicom Media Group (OMD), </t>
    </r>
    <r>
      <rPr>
        <i/>
        <sz val="11"/>
        <color theme="1"/>
        <rFont val="Calibri"/>
        <family val="2"/>
        <scheme val="minor"/>
      </rPr>
      <t>South Africa &amp; Southern African Development Community Media Facts 2015</t>
    </r>
    <r>
      <rPr>
        <sz val="11"/>
        <color theme="1"/>
        <rFont val="Calibri"/>
        <family val="2"/>
        <scheme val="minor"/>
      </rPr>
      <t>, November 2014, p81</t>
    </r>
  </si>
  <si>
    <t>a   These online sites are supplements of hard copy newspaper editions while the rest are excusively online sites.</t>
  </si>
  <si>
    <t>b   Unique browsers are the number of visitors to a website within a specified reporting period (Usually 24 hours). The visitors are  recorded only once regardless of the number of times they visit during the period. Page views are used to calculate the number of visits over this period, even from the same visitors.</t>
  </si>
  <si>
    <r>
      <t xml:space="preserve">Online media such as </t>
    </r>
    <r>
      <rPr>
        <i/>
        <sz val="11"/>
        <color theme="1"/>
        <rFont val="Calibri"/>
        <family val="2"/>
        <scheme val="minor"/>
      </rPr>
      <t>Mining Weekly</t>
    </r>
    <r>
      <rPr>
        <sz val="11"/>
        <color theme="1"/>
        <rFont val="Calibri"/>
        <family val="2"/>
        <scheme val="minor"/>
      </rPr>
      <t xml:space="preserve"> and </t>
    </r>
    <r>
      <rPr>
        <i/>
        <sz val="11"/>
        <color theme="1"/>
        <rFont val="Calibri"/>
        <family val="2"/>
        <scheme val="minor"/>
      </rPr>
      <t>Polity</t>
    </r>
    <r>
      <rPr>
        <sz val="11"/>
        <color theme="1"/>
        <rFont val="Calibri"/>
        <family val="2"/>
        <scheme val="minor"/>
      </rPr>
      <t xml:space="preserve"> are e-newsletters posted to identified clients rather than media sites.  The </t>
    </r>
    <r>
      <rPr>
        <i/>
        <sz val="11"/>
        <color theme="1"/>
        <rFont val="Calibri"/>
        <family val="2"/>
        <scheme val="minor"/>
      </rPr>
      <t>Mining Weekly</t>
    </r>
    <r>
      <rPr>
        <sz val="11"/>
        <color theme="1"/>
        <rFont val="Calibri"/>
        <family val="2"/>
        <scheme val="minor"/>
      </rPr>
      <t xml:space="preserve"> is sent out daily to 64 800 recipients.</t>
    </r>
  </si>
  <si>
    <t>POSTAL SERVICES</t>
  </si>
  <si>
    <t>Household receiving post through home delivery or post boxes and those not receiving  by race, 2013</t>
  </si>
  <si>
    <r>
      <t>Numbers</t>
    </r>
    <r>
      <rPr>
        <b/>
        <i/>
        <vertAlign val="superscript"/>
        <sz val="11"/>
        <color theme="1"/>
        <rFont val="Arial"/>
        <family val="2"/>
      </rPr>
      <t>a</t>
    </r>
  </si>
  <si>
    <t>Proportions</t>
  </si>
  <si>
    <t>Race</t>
  </si>
  <si>
    <t>Receiving post</t>
  </si>
  <si>
    <t>Not receiving</t>
  </si>
  <si>
    <t>African</t>
  </si>
  <si>
    <t>Coloured</t>
  </si>
  <si>
    <t>Indian/Asian</t>
  </si>
  <si>
    <t>White</t>
  </si>
  <si>
    <t xml:space="preserve">Total </t>
  </si>
  <si>
    <r>
      <t xml:space="preserve">Source: </t>
    </r>
    <r>
      <rPr>
        <sz val="11"/>
        <color theme="1"/>
        <rFont val="Calibri"/>
        <family val="2"/>
        <scheme val="minor"/>
      </rPr>
      <t xml:space="preserve"> Stats SA,  </t>
    </r>
    <r>
      <rPr>
        <i/>
        <sz val="11"/>
        <color theme="1"/>
        <rFont val="Calibri"/>
        <family val="2"/>
        <scheme val="minor"/>
      </rPr>
      <t>GHS Series Volume VI: Information and Communication Technologies In-depth analysis of the General Household Survey data 2002-2013,</t>
    </r>
    <r>
      <rPr>
        <sz val="11"/>
        <color theme="1"/>
        <rFont val="Calibri"/>
        <family val="2"/>
        <scheme val="minor"/>
      </rPr>
      <t xml:space="preserve"> 14</t>
    </r>
    <r>
      <rPr>
        <i/>
        <sz val="11"/>
        <color theme="1"/>
        <rFont val="Calibri"/>
        <family val="2"/>
        <scheme val="minor"/>
      </rPr>
      <t xml:space="preserve"> </t>
    </r>
    <r>
      <rPr>
        <sz val="11"/>
        <color theme="1"/>
        <rFont val="Calibri"/>
        <family val="2"/>
        <scheme val="minor"/>
      </rPr>
      <t xml:space="preserve"> April 2015, pp54 and 58</t>
    </r>
  </si>
  <si>
    <t>a  IRR calculations. The source provides only percentages for household postal services information. As a result, the numbers in the two columns are estimates and their totals may not correspond to others from the same source.</t>
  </si>
  <si>
    <t>Change in household access to postal services by race (proportions)</t>
  </si>
  <si>
    <t>2007-12</t>
  </si>
  <si>
    <t>Delivery method</t>
  </si>
  <si>
    <t xml:space="preserve"> At their dwelling</t>
  </si>
  <si>
    <t>At the mail post box/private bag</t>
  </si>
  <si>
    <t>Delivered through friend or neighbour</t>
  </si>
  <si>
    <t>Delivered at a local shop</t>
  </si>
  <si>
    <t>Delivered through a nearby school</t>
  </si>
  <si>
    <t>Delivered at the workplace</t>
  </si>
  <si>
    <t>Delivered at local/tribal auhority offices</t>
  </si>
  <si>
    <t>Do not receive mail</t>
  </si>
  <si>
    <t>Other/uspecified</t>
  </si>
  <si>
    <t>Total households</t>
  </si>
  <si>
    <r>
      <t xml:space="preserve">Source: </t>
    </r>
    <r>
      <rPr>
        <sz val="10"/>
        <color theme="1"/>
        <rFont val="Arial"/>
        <family val="2"/>
      </rPr>
      <t>SAIRR calculations</t>
    </r>
  </si>
  <si>
    <t xml:space="preserve"> Households receiving posts through home delivery or post boxes by province, 2002 and 2013</t>
  </si>
  <si>
    <t>Total
households</t>
  </si>
  <si>
    <r>
      <t>Change</t>
    </r>
    <r>
      <rPr>
        <b/>
        <i/>
        <vertAlign val="superscript"/>
        <sz val="11"/>
        <color theme="1"/>
        <rFont val="Arial"/>
        <family val="2"/>
      </rPr>
      <t>a</t>
    </r>
  </si>
  <si>
    <t>Province</t>
  </si>
  <si>
    <t>Number</t>
  </si>
  <si>
    <r>
      <t>Proportion</t>
    </r>
    <r>
      <rPr>
        <b/>
        <i/>
        <vertAlign val="superscript"/>
        <sz val="11"/>
        <color theme="1"/>
        <rFont val="Arial"/>
        <family val="2"/>
      </rPr>
      <t>a</t>
    </r>
  </si>
  <si>
    <t>Proportion</t>
  </si>
  <si>
    <t>Eastern Cape</t>
  </si>
  <si>
    <t>Free State</t>
  </si>
  <si>
    <t>Gauteng</t>
  </si>
  <si>
    <t>KwaZulu-Natal</t>
  </si>
  <si>
    <t>Limpopo</t>
  </si>
  <si>
    <t>Mpumalanga</t>
  </si>
  <si>
    <t>North West</t>
  </si>
  <si>
    <t>Northern Cape</t>
  </si>
  <si>
    <t>Western Cape</t>
  </si>
  <si>
    <t>South Africa</t>
  </si>
  <si>
    <r>
      <t xml:space="preserve">Source: </t>
    </r>
    <r>
      <rPr>
        <sz val="11"/>
        <color theme="1"/>
        <rFont val="Calibri"/>
        <family val="2"/>
        <scheme val="minor"/>
      </rPr>
      <t xml:space="preserve"> Stats SA,  </t>
    </r>
    <r>
      <rPr>
        <i/>
        <sz val="11"/>
        <color theme="1"/>
        <rFont val="Calibri"/>
        <family val="2"/>
        <scheme val="minor"/>
      </rPr>
      <t>GHS Series Volume VI: Information and Communication Technologies In-depth analysis of the General Household Survey data 2002-2013,</t>
    </r>
    <r>
      <rPr>
        <sz val="11"/>
        <color theme="1"/>
        <rFont val="Calibri"/>
        <family val="2"/>
        <scheme val="minor"/>
      </rPr>
      <t xml:space="preserve"> 14</t>
    </r>
    <r>
      <rPr>
        <i/>
        <sz val="11"/>
        <color theme="1"/>
        <rFont val="Calibri"/>
        <family val="2"/>
        <scheme val="minor"/>
      </rPr>
      <t xml:space="preserve"> </t>
    </r>
    <r>
      <rPr>
        <sz val="11"/>
        <color theme="1"/>
        <rFont val="Calibri"/>
        <family val="2"/>
        <scheme val="minor"/>
      </rPr>
      <t xml:space="preserve"> April 2015, p56</t>
    </r>
  </si>
  <si>
    <t>a  SAIRR calculations</t>
  </si>
  <si>
    <t xml:space="preserve"> Household acces to postal services by method of delivery, 2002-2013</t>
  </si>
  <si>
    <t>At the dwelling</t>
  </si>
  <si>
    <t>To a post box/
private bag</t>
  </si>
  <si>
    <t>Through third parties</t>
  </si>
  <si>
    <t>At work</t>
  </si>
  <si>
    <t>Other</t>
  </si>
  <si>
    <t>No mail</t>
  </si>
  <si>
    <r>
      <t xml:space="preserve">Source: </t>
    </r>
    <r>
      <rPr>
        <sz val="11"/>
        <color theme="1"/>
        <rFont val="Calibri"/>
        <family val="2"/>
        <scheme val="minor"/>
      </rPr>
      <t xml:space="preserve"> Stats SA,  </t>
    </r>
    <r>
      <rPr>
        <i/>
        <sz val="11"/>
        <color theme="1"/>
        <rFont val="Calibri"/>
        <family val="2"/>
        <scheme val="minor"/>
      </rPr>
      <t>GHS Series Volume VI: Information and Communication Technologies In-depth analysis of the General Household Survey data 2002-2013,</t>
    </r>
    <r>
      <rPr>
        <sz val="11"/>
        <color theme="1"/>
        <rFont val="Calibri"/>
        <family val="2"/>
        <scheme val="minor"/>
      </rPr>
      <t xml:space="preserve"> 14</t>
    </r>
    <r>
      <rPr>
        <i/>
        <sz val="11"/>
        <color theme="1"/>
        <rFont val="Calibri"/>
        <family val="2"/>
        <scheme val="minor"/>
      </rPr>
      <t xml:space="preserve"> </t>
    </r>
    <r>
      <rPr>
        <sz val="11"/>
        <color theme="1"/>
        <rFont val="Calibri"/>
        <family val="2"/>
        <scheme val="minor"/>
      </rPr>
      <t xml:space="preserve"> April 2015, p54</t>
    </r>
  </si>
  <si>
    <t>TELECOMMUNICATIONS</t>
  </si>
  <si>
    <t>Telephones</t>
  </si>
  <si>
    <t>Households with fixed-line access by race, 2014 (actual numbers)</t>
  </si>
  <si>
    <t>Status</t>
  </si>
  <si>
    <t xml:space="preserve">Access </t>
  </si>
  <si>
    <t xml:space="preserve">No access </t>
  </si>
  <si>
    <r>
      <t>Total households</t>
    </r>
    <r>
      <rPr>
        <b/>
        <vertAlign val="superscript"/>
        <sz val="10"/>
        <color theme="1"/>
        <rFont val="Arial"/>
        <family val="2"/>
      </rPr>
      <t>a</t>
    </r>
  </si>
  <si>
    <r>
      <t xml:space="preserve">Eighty20, </t>
    </r>
    <r>
      <rPr>
        <i/>
        <sz val="10"/>
        <color theme="1"/>
        <rFont val="Arial"/>
        <family val="2"/>
      </rPr>
      <t>All Media and Products Survey (AMPS) 2014 Individual (January-December 2014),</t>
    </r>
    <r>
      <rPr>
        <sz val="10"/>
        <color theme="1"/>
        <rFont val="Arial"/>
        <family val="2"/>
      </rPr>
      <t>accessed 7 April 2015</t>
    </r>
  </si>
  <si>
    <r>
      <t>Households with fixed-line access by race, 2014 (proportions)</t>
    </r>
    <r>
      <rPr>
        <b/>
        <vertAlign val="superscript"/>
        <sz val="10"/>
        <color theme="1"/>
        <rFont val="Lucida Bright"/>
        <family val="1"/>
      </rPr>
      <t>a</t>
    </r>
  </si>
  <si>
    <t>No access</t>
  </si>
  <si>
    <t>a SAIRR calculations</t>
  </si>
  <si>
    <r>
      <t>Households with cellular access</t>
    </r>
    <r>
      <rPr>
        <b/>
        <vertAlign val="superscript"/>
        <sz val="11"/>
        <color theme="1"/>
        <rFont val="Lucida Bright"/>
        <family val="1"/>
      </rPr>
      <t>a</t>
    </r>
    <r>
      <rPr>
        <b/>
        <sz val="11"/>
        <color theme="1"/>
        <rFont val="Lucida Bright"/>
        <family val="1"/>
      </rPr>
      <t xml:space="preserve"> by race, 2014 (actual numbers)</t>
    </r>
  </si>
  <si>
    <t xml:space="preserve">a  </t>
  </si>
  <si>
    <r>
      <t>Households with cellular access by race, 2014 (proportions)</t>
    </r>
    <r>
      <rPr>
        <b/>
        <vertAlign val="superscript"/>
        <sz val="11"/>
        <color theme="1"/>
        <rFont val="Lucida Bright"/>
        <family val="1"/>
      </rPr>
      <t>a</t>
    </r>
  </si>
  <si>
    <t>a   SAIRR calculations</t>
  </si>
  <si>
    <t>Household access to telephones by race,
2001 and 2014 (proportions)</t>
  </si>
  <si>
    <t>Cellular 2001</t>
  </si>
  <si>
    <t>Cellular 2014</t>
  </si>
  <si>
    <t>2001-14</t>
  </si>
  <si>
    <t>Landline 2001</t>
  </si>
  <si>
    <t>Landline 2014</t>
  </si>
  <si>
    <t>Household access to telephones by province, 2013</t>
  </si>
  <si>
    <t>Landline telephones</t>
  </si>
  <si>
    <t>Cellular telephones</t>
  </si>
  <si>
    <t xml:space="preserve">
Number</t>
  </si>
  <si>
    <r>
      <t xml:space="preserve">
Proportion</t>
    </r>
    <r>
      <rPr>
        <b/>
        <i/>
        <vertAlign val="superscript"/>
        <sz val="10"/>
        <color theme="1"/>
        <rFont val="Times New Roman"/>
        <family val="1"/>
      </rPr>
      <t>a</t>
    </r>
  </si>
  <si>
    <r>
      <rPr>
        <i/>
        <sz val="10"/>
        <color theme="1"/>
        <rFont val="Arial"/>
        <family val="2"/>
      </rPr>
      <t>Source</t>
    </r>
    <r>
      <rPr>
        <sz val="11"/>
        <color theme="1"/>
        <rFont val="Calibri"/>
        <family val="2"/>
        <scheme val="minor"/>
      </rPr>
      <t xml:space="preserve">: Stats SA, </t>
    </r>
    <r>
      <rPr>
        <i/>
        <sz val="10"/>
        <color theme="1"/>
        <rFont val="Arial"/>
        <family val="2"/>
      </rPr>
      <t>General Household Survey 2013 (P0318)</t>
    </r>
    <r>
      <rPr>
        <sz val="11"/>
        <color theme="1"/>
        <rFont val="Calibri"/>
        <family val="2"/>
        <scheme val="minor"/>
      </rPr>
      <t>,18 June 2014, p140 and 142</t>
    </r>
  </si>
  <si>
    <t>a   SAIRR calculations.</t>
  </si>
  <si>
    <t>Cellular phone subscribers by network, 2011 and 2014</t>
  </si>
  <si>
    <t>Change in number of subscribers</t>
  </si>
  <si>
    <t>Network</t>
  </si>
  <si>
    <t>Number 
of subscribers (millions)</t>
  </si>
  <si>
    <t>Market share</t>
  </si>
  <si>
    <t>Number 
of subscribers
(millions)</t>
  </si>
  <si>
    <t>Cell C</t>
  </si>
  <si>
    <t>MTN</t>
  </si>
  <si>
    <t>Telkom mobile/8ta</t>
  </si>
  <si>
    <t>Virgin Mobile</t>
  </si>
  <si>
    <t>Vodacom</t>
  </si>
  <si>
    <t>Total subscribers</t>
  </si>
  <si>
    <r>
      <rPr>
        <i/>
        <sz val="10"/>
        <color theme="1"/>
        <rFont val="Arial"/>
        <family val="2"/>
      </rPr>
      <t>Source</t>
    </r>
    <r>
      <rPr>
        <sz val="11"/>
        <color theme="1"/>
        <rFont val="Calibri"/>
        <family val="2"/>
        <scheme val="minor"/>
      </rPr>
      <t xml:space="preserve">: MyBroadband, </t>
    </r>
    <r>
      <rPr>
        <i/>
        <sz val="11"/>
        <color theme="1"/>
        <rFont val="Calibri"/>
        <family val="2"/>
        <scheme val="minor"/>
      </rPr>
      <t>www.mybroadband.co.za</t>
    </r>
    <r>
      <rPr>
        <sz val="11"/>
        <color theme="1"/>
        <rFont val="Calibri"/>
        <family val="2"/>
        <scheme val="minor"/>
      </rPr>
      <t xml:space="preserve">, accessed 8 April 2015; Businesstech, </t>
    </r>
    <r>
      <rPr>
        <i/>
        <sz val="11"/>
        <color theme="1"/>
        <rFont val="Calibri"/>
        <family val="2"/>
        <scheme val="minor"/>
      </rPr>
      <t>www.businesstech.co.za</t>
    </r>
    <r>
      <rPr>
        <sz val="11"/>
        <color theme="1"/>
        <rFont val="Calibri"/>
        <family val="2"/>
        <scheme val="minor"/>
      </rPr>
      <t>, accessed 10 March 2013</t>
    </r>
  </si>
  <si>
    <r>
      <t>Fixed-line telephones and cellular phone subscriptions</t>
    </r>
    <r>
      <rPr>
        <b/>
        <vertAlign val="superscript"/>
        <sz val="12"/>
        <color theme="1"/>
        <rFont val="Arial"/>
        <family val="2"/>
      </rPr>
      <t>a</t>
    </r>
    <r>
      <rPr>
        <b/>
        <sz val="12"/>
        <color theme="1"/>
        <rFont val="Arial"/>
        <family val="2"/>
      </rPr>
      <t>, 2000-13</t>
    </r>
  </si>
  <si>
    <t>Actual numbers</t>
  </si>
  <si>
    <t>Numbers per 100 people</t>
  </si>
  <si>
    <t>Fixed line 
telephones</t>
  </si>
  <si>
    <t>Cellular 
phones</t>
  </si>
  <si>
    <t>Cellular 
phone
subscriptions</t>
  </si>
  <si>
    <t>2000-13</t>
  </si>
  <si>
    <r>
      <t xml:space="preserve"> </t>
    </r>
    <r>
      <rPr>
        <i/>
        <sz val="10"/>
        <color theme="1"/>
        <rFont val="Arial"/>
        <family val="2"/>
      </rPr>
      <t xml:space="preserve">Source: </t>
    </r>
    <r>
      <rPr>
        <sz val="11"/>
        <color theme="1"/>
        <rFont val="Calibri"/>
        <family val="2"/>
        <scheme val="minor"/>
      </rPr>
      <t xml:space="preserve">International Telecommunications Union (ITU),  </t>
    </r>
    <r>
      <rPr>
        <i/>
        <sz val="11"/>
        <color theme="1"/>
        <rFont val="Calibri"/>
        <family val="2"/>
        <scheme val="minor"/>
      </rPr>
      <t>Time series by country
(2000-2013)</t>
    </r>
    <r>
      <rPr>
        <sz val="11"/>
        <color theme="1"/>
        <rFont val="Calibri"/>
        <family val="2"/>
        <scheme val="minor"/>
      </rPr>
      <t>,</t>
    </r>
    <r>
      <rPr>
        <i/>
        <sz val="11"/>
        <color theme="1"/>
        <rFont val="Calibri"/>
        <family val="2"/>
        <scheme val="minor"/>
      </rPr>
      <t xml:space="preserve">  www.itu.int</t>
    </r>
    <r>
      <rPr>
        <sz val="11"/>
        <color theme="1"/>
        <rFont val="Calibri"/>
        <family val="2"/>
        <scheme val="minor"/>
      </rPr>
      <t>, accessed 7 April 2015</t>
    </r>
  </si>
  <si>
    <t>a Some of the figures in the above table  differ from those in last year's corresponding table. The source seems to have revised figures from those provided last year. At the time of going to print, the IRR was unable to establish the reason for the revision.</t>
  </si>
  <si>
    <t>Access to fixed-line and cellular phones, 
selected countries, 2013</t>
  </si>
  <si>
    <t>Country</t>
  </si>
  <si>
    <t>Fixed line 
telephones
per 100 people</t>
  </si>
  <si>
    <t>Cellular phones
per 100 people</t>
  </si>
  <si>
    <t>Ratio of telephones
to cellular phones</t>
  </si>
  <si>
    <t>Australia</t>
  </si>
  <si>
    <t>1 to 2.4</t>
  </si>
  <si>
    <t>Botswana</t>
  </si>
  <si>
    <t>1 to 17.9</t>
  </si>
  <si>
    <t>Chile</t>
  </si>
  <si>
    <t>1 to 7.4</t>
  </si>
  <si>
    <t>China</t>
  </si>
  <si>
    <t>1 to 4.7</t>
  </si>
  <si>
    <t>Denmark</t>
  </si>
  <si>
    <t>1 to 3.4</t>
  </si>
  <si>
    <t>Egypt</t>
  </si>
  <si>
    <t>1 to 15.3</t>
  </si>
  <si>
    <t>France</t>
  </si>
  <si>
    <t>1 to 1.6</t>
  </si>
  <si>
    <t>Germany</t>
  </si>
  <si>
    <t>1 to 2.1</t>
  </si>
  <si>
    <t>Ghana</t>
  </si>
  <si>
    <t>1 to 108</t>
  </si>
  <si>
    <t>Greece</t>
  </si>
  <si>
    <t>Hong Kong</t>
  </si>
  <si>
    <t>1 to 3.8</t>
  </si>
  <si>
    <t>India</t>
  </si>
  <si>
    <t>1 to 35.5</t>
  </si>
  <si>
    <t>Indonesia</t>
  </si>
  <si>
    <t>1 to 10.4</t>
  </si>
  <si>
    <t>Ireland</t>
  </si>
  <si>
    <t>1 to 2.3</t>
  </si>
  <si>
    <t>Israel</t>
  </si>
  <si>
    <t>1 to 3.2</t>
  </si>
  <si>
    <t>Italy</t>
  </si>
  <si>
    <t>1 to 4.5</t>
  </si>
  <si>
    <t>Japan</t>
  </si>
  <si>
    <t>1 to 2.5</t>
  </si>
  <si>
    <t>Kazakhstan</t>
  </si>
  <si>
    <t>1 to 6.9</t>
  </si>
  <si>
    <t>Lithuania</t>
  </si>
  <si>
    <t>1 to 7.2</t>
  </si>
  <si>
    <t>Mexico</t>
  </si>
  <si>
    <t>1 to 5.1</t>
  </si>
  <si>
    <t>Mozambique</t>
  </si>
  <si>
    <t>1 to 160</t>
  </si>
  <si>
    <t>Nigeria</t>
  </si>
  <si>
    <t>1 to 365</t>
  </si>
  <si>
    <t>Pakistan</t>
  </si>
  <si>
    <t>1 to 17.5</t>
  </si>
  <si>
    <t>Philippines</t>
  </si>
  <si>
    <t>1 to 35</t>
  </si>
  <si>
    <t>Poland</t>
  </si>
  <si>
    <t>1 to 10.6</t>
  </si>
  <si>
    <t>Russia</t>
  </si>
  <si>
    <t>Saudi Arabia</t>
  </si>
  <si>
    <t>1 to 10.8</t>
  </si>
  <si>
    <t>1 to 20.9</t>
  </si>
  <si>
    <t>Spain</t>
  </si>
  <si>
    <t xml:space="preserve"> 1 to 2.6</t>
  </si>
  <si>
    <t>Switzerland</t>
  </si>
  <si>
    <t>Turkey</t>
  </si>
  <si>
    <t>1 to 5.2</t>
  </si>
  <si>
    <t>Uganda</t>
  </si>
  <si>
    <t>1 to 44</t>
  </si>
  <si>
    <t>United Kingdom</t>
  </si>
  <si>
    <t>United States</t>
  </si>
  <si>
    <t>Venezuela</t>
  </si>
  <si>
    <t xml:space="preserve"> 1 to 3.9</t>
  </si>
  <si>
    <r>
      <t xml:space="preserve"> </t>
    </r>
    <r>
      <rPr>
        <i/>
        <sz val="10"/>
        <color theme="1"/>
        <rFont val="Arial"/>
        <family val="2"/>
      </rPr>
      <t xml:space="preserve">Source: </t>
    </r>
    <r>
      <rPr>
        <sz val="11"/>
        <color theme="1"/>
        <rFont val="Calibri"/>
        <family val="2"/>
        <scheme val="minor"/>
      </rPr>
      <t xml:space="preserve">International Telecommunications Union,  
</t>
    </r>
    <r>
      <rPr>
        <i/>
        <sz val="11"/>
        <color theme="1"/>
        <rFont val="Calibri"/>
        <family val="2"/>
        <scheme val="minor"/>
      </rPr>
      <t>Time series by country (2000-2013)</t>
    </r>
    <r>
      <rPr>
        <sz val="11"/>
        <color theme="1"/>
        <rFont val="Calibri"/>
        <family val="2"/>
        <scheme val="minor"/>
      </rPr>
      <t>,</t>
    </r>
    <r>
      <rPr>
        <i/>
        <sz val="11"/>
        <color theme="1"/>
        <rFont val="Calibri"/>
        <family val="2"/>
        <scheme val="minor"/>
      </rPr>
      <t xml:space="preserve"> www.itu.int</t>
    </r>
    <r>
      <rPr>
        <sz val="11"/>
        <color theme="1"/>
        <rFont val="Calibri"/>
        <family val="2"/>
        <scheme val="minor"/>
      </rPr>
      <t>, accessed 
8 April 2015</t>
    </r>
  </si>
  <si>
    <t>Access to fixed-line and cellular phones, 
emerging markets, 2013</t>
  </si>
  <si>
    <t>Argentina</t>
  </si>
  <si>
    <t>1 to 7.1</t>
  </si>
  <si>
    <t>Bahrain</t>
  </si>
  <si>
    <t>1 to 7.5</t>
  </si>
  <si>
    <t>Brazil</t>
  </si>
  <si>
    <t>1 to 6.1</t>
  </si>
  <si>
    <t>Bulgaria</t>
  </si>
  <si>
    <t>Colombia</t>
  </si>
  <si>
    <t>Czech Republic</t>
  </si>
  <si>
    <t>1 to 6.7</t>
  </si>
  <si>
    <t>Estonia</t>
  </si>
  <si>
    <t>1 to 4.8</t>
  </si>
  <si>
    <t>Jordan</t>
  </si>
  <si>
    <t>1 to 28.4</t>
  </si>
  <si>
    <t>Kuwait</t>
  </si>
  <si>
    <t>1 to 12.7</t>
  </si>
  <si>
    <t>Latvia</t>
  </si>
  <si>
    <t>1 to 10.9</t>
  </si>
  <si>
    <t>Malaysia</t>
  </si>
  <si>
    <t>1 to 9.7</t>
  </si>
  <si>
    <t>Mauritius</t>
  </si>
  <si>
    <t>1 to 4.2</t>
  </si>
  <si>
    <t>Morocco</t>
  </si>
  <si>
    <t>1 to 14.3</t>
  </si>
  <si>
    <t>Oman</t>
  </si>
  <si>
    <t>1 to 15.5</t>
  </si>
  <si>
    <t>Peru</t>
  </si>
  <si>
    <t>1 to 8.9</t>
  </si>
  <si>
    <t>Qatar</t>
  </si>
  <si>
    <t>1 to 8.1</t>
  </si>
  <si>
    <t>Romania</t>
  </si>
  <si>
    <t>1 to 5.5</t>
  </si>
  <si>
    <t>Slovakia</t>
  </si>
  <si>
    <t>1 to 6.3</t>
  </si>
  <si>
    <t>Sri Lanka</t>
  </si>
  <si>
    <t>Thailand</t>
  </si>
  <si>
    <t>1 to 15.6</t>
  </si>
  <si>
    <t>United Arab Emirates</t>
  </si>
  <si>
    <t>1 to 7.8</t>
  </si>
  <si>
    <t>1 to 3.9</t>
  </si>
  <si>
    <r>
      <t xml:space="preserve"> </t>
    </r>
    <r>
      <rPr>
        <i/>
        <sz val="10"/>
        <color theme="1"/>
        <rFont val="Arial"/>
        <family val="2"/>
      </rPr>
      <t xml:space="preserve">Source: </t>
    </r>
    <r>
      <rPr>
        <sz val="11"/>
        <color theme="1"/>
        <rFont val="Calibri"/>
        <family val="2"/>
        <scheme val="minor"/>
      </rPr>
      <t xml:space="preserve">International Telecommunications Union, </t>
    </r>
    <r>
      <rPr>
        <i/>
        <sz val="11"/>
        <color theme="1"/>
        <rFont val="Calibri"/>
        <family val="2"/>
        <scheme val="minor"/>
      </rPr>
      <t>Time series by country (2000-2013)</t>
    </r>
    <r>
      <rPr>
        <sz val="11"/>
        <color theme="1"/>
        <rFont val="Calibri"/>
        <family val="2"/>
        <scheme val="minor"/>
      </rPr>
      <t>,</t>
    </r>
    <r>
      <rPr>
        <i/>
        <sz val="11"/>
        <color theme="1"/>
        <rFont val="Calibri"/>
        <family val="2"/>
        <scheme val="minor"/>
      </rPr>
      <t xml:space="preserve"> www.itu.int</t>
    </r>
    <r>
      <rPr>
        <sz val="11"/>
        <color theme="1"/>
        <rFont val="Calibri"/>
        <family val="2"/>
        <scheme val="minor"/>
      </rPr>
      <t>, accessed 8 April 2015</t>
    </r>
  </si>
  <si>
    <t xml:space="preserve">   </t>
  </si>
  <si>
    <t>Access to fixed-line and cellular phones, 
Selected African countries, 2013</t>
  </si>
  <si>
    <t>Algeria</t>
  </si>
  <si>
    <t>1 to 12.5</t>
  </si>
  <si>
    <t>Angola</t>
  </si>
  <si>
    <t>1 to 62</t>
  </si>
  <si>
    <t>Burundi</t>
  </si>
  <si>
    <t>1 to 125</t>
  </si>
  <si>
    <t>Cameroon</t>
  </si>
  <si>
    <t>Central African Republic</t>
  </si>
  <si>
    <t>Congo (Republic)</t>
  </si>
  <si>
    <t>1 to 262.5</t>
  </si>
  <si>
    <t>Congo (DRC)</t>
  </si>
  <si>
    <t>Cote d’Ivoire</t>
  </si>
  <si>
    <t>1 to 73</t>
  </si>
  <si>
    <t>Eritrea</t>
  </si>
  <si>
    <t>1 to 6</t>
  </si>
  <si>
    <t>Ethiopia</t>
  </si>
  <si>
    <t>1 to 27</t>
  </si>
  <si>
    <t>Kenya</t>
  </si>
  <si>
    <t>1 to 144</t>
  </si>
  <si>
    <t>Lesotho</t>
  </si>
  <si>
    <t>1 to 28.7</t>
  </si>
  <si>
    <t>Liberia</t>
  </si>
  <si>
    <t>1 to 590</t>
  </si>
  <si>
    <t>Libya</t>
  </si>
  <si>
    <t>Madagascar</t>
  </si>
  <si>
    <t>1 to 37</t>
  </si>
  <si>
    <t>Malawi</t>
  </si>
  <si>
    <t>Namibia</t>
  </si>
  <si>
    <t>1 to 14.8</t>
  </si>
  <si>
    <t>Rwanda</t>
  </si>
  <si>
    <t>1 to 142.5</t>
  </si>
  <si>
    <t>Senegal</t>
  </si>
  <si>
    <t>1 to 46.5</t>
  </si>
  <si>
    <t>Somalia</t>
  </si>
  <si>
    <t>1 to 49</t>
  </si>
  <si>
    <t>1 to 21</t>
  </si>
  <si>
    <t>Sudan</t>
  </si>
  <si>
    <t>Swaziland</t>
  </si>
  <si>
    <t>1 to 17.8</t>
  </si>
  <si>
    <t>Tanzania</t>
  </si>
  <si>
    <t>1 to 187</t>
  </si>
  <si>
    <t>Tunisia</t>
  </si>
  <si>
    <t>1 to 13</t>
  </si>
  <si>
    <t>Zambia</t>
  </si>
  <si>
    <t>1 to 72</t>
  </si>
  <si>
    <t>Zimbabwe</t>
  </si>
  <si>
    <t>1 to 48</t>
  </si>
  <si>
    <r>
      <t xml:space="preserve"> </t>
    </r>
    <r>
      <rPr>
        <i/>
        <sz val="10"/>
        <color theme="1"/>
        <rFont val="Arial"/>
        <family val="2"/>
      </rPr>
      <t xml:space="preserve">Source: </t>
    </r>
    <r>
      <rPr>
        <sz val="11"/>
        <color theme="1"/>
        <rFont val="Calibri"/>
        <family val="2"/>
        <scheme val="minor"/>
      </rPr>
      <t xml:space="preserve">International Telecommunications Union, </t>
    </r>
    <r>
      <rPr>
        <i/>
        <sz val="11"/>
        <color theme="1"/>
        <rFont val="Calibri"/>
        <family val="2"/>
        <scheme val="minor"/>
      </rPr>
      <t>Time series by 
country (2000-2013)</t>
    </r>
    <r>
      <rPr>
        <sz val="11"/>
        <color theme="1"/>
        <rFont val="Calibri"/>
        <family val="2"/>
        <scheme val="minor"/>
      </rPr>
      <t>,</t>
    </r>
    <r>
      <rPr>
        <i/>
        <sz val="11"/>
        <color theme="1"/>
        <rFont val="Calibri"/>
        <family val="2"/>
        <scheme val="minor"/>
      </rPr>
      <t xml:space="preserve"> www.itu.int</t>
    </r>
    <r>
      <rPr>
        <sz val="11"/>
        <color theme="1"/>
        <rFont val="Calibri"/>
        <family val="2"/>
        <scheme val="minor"/>
      </rPr>
      <t>, accessed 8 April 2015</t>
    </r>
  </si>
  <si>
    <t>Monthly fixed-line and cellular phone tariffs, selected countries, 2013</t>
  </si>
  <si>
    <t>Fixed line telephones</t>
  </si>
  <si>
    <t>Cellular phone prepaid</t>
  </si>
  <si>
    <t>$</t>
  </si>
  <si>
    <r>
      <t xml:space="preserve"> </t>
    </r>
    <r>
      <rPr>
        <i/>
        <sz val="10"/>
        <color theme="1"/>
        <rFont val="Arial"/>
        <family val="2"/>
      </rPr>
      <t xml:space="preserve">Source: </t>
    </r>
    <r>
      <rPr>
        <sz val="10"/>
        <color theme="1"/>
        <rFont val="Arial"/>
        <family val="2"/>
      </rPr>
      <t xml:space="preserve">World Bank, </t>
    </r>
    <r>
      <rPr>
        <i/>
        <sz val="10"/>
        <color theme="1"/>
        <rFont val="Arial"/>
        <family val="2"/>
      </rPr>
      <t>2015 World Development Indicators,</t>
    </r>
    <r>
      <rPr>
        <sz val="10"/>
        <color theme="1"/>
        <rFont val="Arial"/>
        <family val="2"/>
      </rPr>
      <t xml:space="preserve"> April 2015, Tables 5.11 and 5.12, pp324-331</t>
    </r>
  </si>
  <si>
    <t xml:space="preserve"> </t>
  </si>
  <si>
    <t>Fixed line telephone tariffs are defined by the World Bank as the monthly subcription charged plus the cost of 30 three-minute calls (15 Peak and 15 off-peak). 
The cellular phone prepaid tariff is based on the Organisation for Economic Cooperation and Development's low-user definition, which includes the cost of monthly mobile use  for 25 outgoing calls per month spread over the same mobile network, other mobile networks, and mobile-to-fixed line calls during peak, off-peak, and weekend times. The tariff includes 30 text messages per month.</t>
  </si>
  <si>
    <t>The Internet</t>
  </si>
  <si>
    <t>Individual Internet access by source and race, 2014 (actual numbers)</t>
  </si>
  <si>
    <t>Source</t>
  </si>
  <si>
    <t>Total access</t>
  </si>
  <si>
    <r>
      <t>From home (ADSL</t>
    </r>
    <r>
      <rPr>
        <vertAlign val="superscript"/>
        <sz val="10"/>
        <color theme="1"/>
        <rFont val="Arial"/>
        <family val="2"/>
      </rPr>
      <t>a</t>
    </r>
    <r>
      <rPr>
        <sz val="10"/>
        <color theme="1"/>
        <rFont val="Arial"/>
        <family val="2"/>
      </rPr>
      <t>)</t>
    </r>
  </si>
  <si>
    <t>From home (wireless network)</t>
  </si>
  <si>
    <t>From home (dial-up)</t>
  </si>
  <si>
    <t>From cellphone/ mobile network</t>
  </si>
  <si>
    <t>At an educational institution</t>
  </si>
  <si>
    <t>At someone else's home</t>
  </si>
  <si>
    <t>At public access point</t>
  </si>
  <si>
    <t>Unspecified</t>
  </si>
  <si>
    <t>Total individuals</t>
  </si>
  <si>
    <r>
      <rPr>
        <i/>
        <sz val="10"/>
        <color theme="1"/>
        <rFont val="Arial"/>
        <family val="2"/>
      </rPr>
      <t xml:space="preserve">Source: </t>
    </r>
    <r>
      <rPr>
        <sz val="10"/>
        <color theme="1"/>
        <rFont val="Arial"/>
        <family val="2"/>
      </rPr>
      <t xml:space="preserve">Eighty20, </t>
    </r>
    <r>
      <rPr>
        <i/>
        <sz val="10"/>
        <color theme="1"/>
        <rFont val="Arial"/>
        <family val="2"/>
      </rPr>
      <t>All Media and Products Survey (AMPS) 2014 Individual (January - December 2014),</t>
    </r>
    <r>
      <rPr>
        <sz val="10"/>
        <color theme="1"/>
        <rFont val="Arial"/>
        <family val="2"/>
      </rPr>
      <t xml:space="preserve"> accessed 1 April 2015</t>
    </r>
  </si>
  <si>
    <t>Individual Internet access by source and race, 2014 (proportions)</t>
  </si>
  <si>
    <r>
      <rPr>
        <i/>
        <sz val="10"/>
        <color theme="1"/>
        <rFont val="Arial"/>
        <family val="2"/>
      </rPr>
      <t xml:space="preserve">Source: </t>
    </r>
    <r>
      <rPr>
        <sz val="10"/>
        <color theme="1"/>
        <rFont val="Arial"/>
        <family val="2"/>
      </rPr>
      <t>IRR calculations</t>
    </r>
  </si>
  <si>
    <t xml:space="preserve">a  Refers to Asymmetric Digital Subscriber Line. The technology functions over copper telephone lines. Data carried by the ADSL is
routed over a telephone company's network before accessing a conventional Internet Protocol network. </t>
  </si>
  <si>
    <t>Home ADSL</t>
  </si>
  <si>
    <t>Home wireless network</t>
  </si>
  <si>
    <t>Home (dial-up)</t>
  </si>
  <si>
    <t>Cellphone/mobile</t>
  </si>
  <si>
    <t>Educational institution</t>
  </si>
  <si>
    <t>Someone else's home</t>
  </si>
  <si>
    <t>Public access point</t>
  </si>
  <si>
    <t>Internet users, 2000-13</t>
  </si>
  <si>
    <t>Rate per 100 of the population</t>
  </si>
  <si>
    <r>
      <t xml:space="preserve"> </t>
    </r>
    <r>
      <rPr>
        <i/>
        <sz val="10"/>
        <color theme="1"/>
        <rFont val="Arial"/>
        <family val="2"/>
      </rPr>
      <t xml:space="preserve">Source: </t>
    </r>
    <r>
      <rPr>
        <sz val="11"/>
        <color theme="1"/>
        <rFont val="Calibri"/>
        <family val="2"/>
        <scheme val="minor"/>
      </rPr>
      <t xml:space="preserve">International Telecommunications Union (ITU),  
</t>
    </r>
    <r>
      <rPr>
        <i/>
        <sz val="11"/>
        <color theme="1"/>
        <rFont val="Calibri"/>
        <family val="2"/>
        <scheme val="minor"/>
      </rPr>
      <t>Time series by country (2000-2013)</t>
    </r>
    <r>
      <rPr>
        <sz val="11"/>
        <color theme="1"/>
        <rFont val="Calibri"/>
        <family val="2"/>
        <scheme val="minor"/>
      </rPr>
      <t>,</t>
    </r>
    <r>
      <rPr>
        <i/>
        <sz val="11"/>
        <color theme="1"/>
        <rFont val="Calibri"/>
        <family val="2"/>
        <scheme val="minor"/>
      </rPr>
      <t xml:space="preserve">  www.itu.int</t>
    </r>
    <r>
      <rPr>
        <sz val="11"/>
        <color theme="1"/>
        <rFont val="Calibri"/>
        <family val="2"/>
        <scheme val="minor"/>
      </rPr>
      <t>, accessed 7 April 2015</t>
    </r>
  </si>
  <si>
    <t>Top Internet service providers (ISPs) by broadband</t>
  </si>
  <si>
    <t>speed, March 2014</t>
  </si>
  <si>
    <t xml:space="preserve">Broadband </t>
  </si>
  <si>
    <t>ISP</t>
  </si>
  <si>
    <r>
      <t>speed (Mbps</t>
    </r>
    <r>
      <rPr>
        <b/>
        <i/>
        <vertAlign val="superscript"/>
        <sz val="11"/>
        <color theme="1"/>
        <rFont val="Calibri"/>
        <family val="2"/>
        <scheme val="minor"/>
      </rPr>
      <t>a</t>
    </r>
    <r>
      <rPr>
        <b/>
        <i/>
        <sz val="11"/>
        <color theme="1"/>
        <rFont val="Calibri"/>
        <family val="2"/>
        <scheme val="minor"/>
      </rPr>
      <t>)</t>
    </r>
  </si>
  <si>
    <t>Cape Technikon</t>
  </si>
  <si>
    <t>Naspers</t>
  </si>
  <si>
    <t>UNINET Project</t>
  </si>
  <si>
    <t>X-DSL Networking Solutions</t>
  </si>
  <si>
    <t>Frogfoot Networks</t>
  </si>
  <si>
    <t>Mweb Connect</t>
  </si>
  <si>
    <t>RSAWEB Internet services</t>
  </si>
  <si>
    <t>Lasernet (Pty) Ltd</t>
  </si>
  <si>
    <t>eNetworks</t>
  </si>
  <si>
    <t>Neology (Pty) Ltd</t>
  </si>
  <si>
    <t>X-DSL Broadband (Dynamic ASDL customers)</t>
  </si>
  <si>
    <t>NEOTEL (Pty) Ltd</t>
  </si>
  <si>
    <t>SADVSGWE</t>
  </si>
  <si>
    <t>Macrolan CC</t>
  </si>
  <si>
    <t>Kawuleza Connect</t>
  </si>
  <si>
    <t>Voffice Solutions</t>
  </si>
  <si>
    <t>DPBOL</t>
  </si>
  <si>
    <t>Global Internet Access</t>
  </si>
  <si>
    <t xml:space="preserve">Vodacom </t>
  </si>
  <si>
    <t>MTN SA</t>
  </si>
  <si>
    <t>Internet Solutions</t>
  </si>
  <si>
    <t>Telkom Internet</t>
  </si>
  <si>
    <t>MTN  Business</t>
  </si>
  <si>
    <t xml:space="preserve">MWEB </t>
  </si>
  <si>
    <r>
      <rPr>
        <i/>
        <sz val="11"/>
        <color theme="1"/>
        <rFont val="Calibri"/>
        <family val="2"/>
        <scheme val="minor"/>
      </rPr>
      <t>Source</t>
    </r>
    <r>
      <rPr>
        <sz val="11"/>
        <color theme="1"/>
        <rFont val="Calibri"/>
        <family val="2"/>
        <scheme val="minor"/>
      </rPr>
      <t xml:space="preserve">: Ookla, </t>
    </r>
    <r>
      <rPr>
        <i/>
        <sz val="11"/>
        <color theme="1"/>
        <rFont val="Calibri"/>
        <family val="2"/>
        <scheme val="minor"/>
      </rPr>
      <t>www.netindex.com</t>
    </r>
    <r>
      <rPr>
        <sz val="11"/>
        <color theme="1"/>
        <rFont val="Calibri"/>
        <family val="2"/>
        <scheme val="minor"/>
      </rPr>
      <t>, accessed 5 March 2014</t>
    </r>
  </si>
  <si>
    <t>a Megabits per second.</t>
  </si>
  <si>
    <t>Ookla is an information technology firm that was established in 2006 and is based  in Kalispell in Montana, United States. The company runs a worldwide broadband connection analysis programme called Speedtest.net.</t>
  </si>
  <si>
    <t>Internet users, 2013</t>
  </si>
  <si>
    <t>Selected countries</t>
  </si>
  <si>
    <t>Emerging markets</t>
  </si>
  <si>
    <t>Selected African countries</t>
  </si>
  <si>
    <t>Users per 100 people</t>
  </si>
  <si>
    <t>Hungary</t>
  </si>
  <si>
    <t xml:space="preserve">  g</t>
  </si>
  <si>
    <t>Internet speed and costs, selected countries, 2015</t>
  </si>
  <si>
    <r>
      <t>Broadband speed 
(Mbps</t>
    </r>
    <r>
      <rPr>
        <b/>
        <i/>
        <vertAlign val="superscript"/>
        <sz val="10"/>
        <color theme="1"/>
        <rFont val="Times New Roman"/>
        <family val="1"/>
      </rPr>
      <t>a)</t>
    </r>
  </si>
  <si>
    <r>
      <t>Average monthly cost
of broadband per Mbps 
($)</t>
    </r>
    <r>
      <rPr>
        <b/>
        <i/>
        <vertAlign val="superscript"/>
        <sz val="10"/>
        <color theme="1"/>
        <rFont val="Times New Roman"/>
        <family val="1"/>
      </rPr>
      <t>b</t>
    </r>
  </si>
  <si>
    <r>
      <t xml:space="preserve"> </t>
    </r>
    <r>
      <rPr>
        <i/>
        <sz val="10"/>
        <color theme="1"/>
        <rFont val="Arial"/>
        <family val="2"/>
      </rPr>
      <t xml:space="preserve">Source: </t>
    </r>
    <r>
      <rPr>
        <sz val="10"/>
        <color theme="1"/>
        <rFont val="Arial"/>
        <family val="2"/>
      </rPr>
      <t>Ookla</t>
    </r>
    <r>
      <rPr>
        <sz val="11"/>
        <color theme="1"/>
        <rFont val="Calibri"/>
        <family val="2"/>
        <scheme val="minor"/>
      </rPr>
      <t xml:space="preserve">, </t>
    </r>
    <r>
      <rPr>
        <i/>
        <sz val="11"/>
        <color theme="1"/>
        <rFont val="Calibri"/>
        <family val="2"/>
        <scheme val="minor"/>
      </rPr>
      <t xml:space="preserve">Global Index May 2015; Household Value Index; </t>
    </r>
    <r>
      <rPr>
        <sz val="11"/>
        <color theme="1"/>
        <rFont val="Calibri"/>
        <family val="2"/>
        <scheme val="minor"/>
      </rPr>
      <t xml:space="preserve"> </t>
    </r>
    <r>
      <rPr>
        <i/>
        <sz val="11"/>
        <color theme="1"/>
        <rFont val="Calibri"/>
        <family val="2"/>
        <scheme val="minor"/>
      </rPr>
      <t>www.netindex.com,</t>
    </r>
    <r>
      <rPr>
        <sz val="11"/>
        <color theme="1"/>
        <rFont val="Calibri"/>
        <family val="2"/>
        <scheme val="minor"/>
      </rPr>
      <t>accessed 4 May 2015</t>
    </r>
  </si>
  <si>
    <t>a  Megabits per second.</t>
  </si>
  <si>
    <t>b  The source does not provide information on whether Purchasing Power Parity was used to compare the cost between countries.</t>
  </si>
  <si>
    <t>Ookla is an Information Technology firm that was established in 
2006 and is based in Kalispell in Montana, United States. The company runs a worldwide broadband connection analysis programme called Speedtest.net.</t>
  </si>
  <si>
    <t xml:space="preserve">Most countries in the world had a favourable low-cost/high-speed internet ratio. South Africa is among the few developing countries with a high-cost/low-speed internet ratio, like Egypt, India, Indonesia, and Pakistan.
</t>
  </si>
  <si>
    <r>
      <t>Internet activities (number of adults)</t>
    </r>
    <r>
      <rPr>
        <b/>
        <vertAlign val="superscript"/>
        <sz val="14"/>
        <color theme="1"/>
        <rFont val="Calibri"/>
        <family val="2"/>
        <scheme val="minor"/>
      </rPr>
      <t>a</t>
    </r>
    <r>
      <rPr>
        <b/>
        <sz val="14"/>
        <color theme="1"/>
        <rFont val="Calibri"/>
        <family val="2"/>
        <scheme val="minor"/>
      </rPr>
      <t>, 2007-14</t>
    </r>
  </si>
  <si>
    <r>
      <t>Activity</t>
    </r>
    <r>
      <rPr>
        <b/>
        <vertAlign val="superscript"/>
        <sz val="10"/>
        <color theme="1"/>
        <rFont val="Arial"/>
        <family val="2"/>
      </rPr>
      <t>b</t>
    </r>
  </si>
  <si>
    <t>Change: 
2007-14</t>
  </si>
  <si>
    <r>
      <t>Proportion out of all adults in 2014</t>
    </r>
    <r>
      <rPr>
        <b/>
        <vertAlign val="superscript"/>
        <sz val="11"/>
        <color theme="1"/>
        <rFont val="Calibri"/>
        <family val="2"/>
        <scheme val="minor"/>
      </rPr>
      <t>c</t>
    </r>
  </si>
  <si>
    <t>Access auction websites (BidorBuy, eBay)</t>
  </si>
  <si>
    <t>Access classified advertising websites (OLX, Gumtree)</t>
  </si>
  <si>
    <t>Access listing sites (jobs, properties, cars)</t>
  </si>
  <si>
    <t>Banking</t>
  </si>
  <si>
    <t>Checking weather</t>
  </si>
  <si>
    <t>Dating</t>
  </si>
  <si>
    <t>Download applications</t>
  </si>
  <si>
    <t>Download a podcast</t>
  </si>
  <si>
    <t>Email</t>
  </si>
  <si>
    <t>Entertainment bookings</t>
  </si>
  <si>
    <t>Facebook</t>
  </si>
  <si>
    <t>Gambling</t>
  </si>
  <si>
    <t>Games</t>
  </si>
  <si>
    <t>Instant messaging</t>
  </si>
  <si>
    <t>Listen to radio online</t>
  </si>
  <si>
    <t>Making internet calls (Skype, Facetime, Viber)</t>
  </si>
  <si>
    <t>Music downloads</t>
  </si>
  <si>
    <t>Other social networking</t>
  </si>
  <si>
    <t>Read/access current news/articles online</t>
  </si>
  <si>
    <t>Read a newspaper/magazine online</t>
  </si>
  <si>
    <t>Search</t>
  </si>
  <si>
    <t>Share trading</t>
  </si>
  <si>
    <t>Shopping/purchase of goods and services</t>
  </si>
  <si>
    <t>Subscription to content and services</t>
  </si>
  <si>
    <t>Travel bookings/arrangements</t>
  </si>
  <si>
    <t>Twitter</t>
  </si>
  <si>
    <t>Using to access maps/directions (GPS)</t>
  </si>
  <si>
    <t>Watching television online</t>
  </si>
  <si>
    <t>Watching videos online</t>
  </si>
  <si>
    <r>
      <rPr>
        <i/>
        <sz val="10"/>
        <rFont val="Arial"/>
        <family val="2"/>
      </rPr>
      <t>Source:</t>
    </r>
    <r>
      <rPr>
        <sz val="10"/>
        <rFont val="Arial"/>
        <family val="2"/>
      </rPr>
      <t xml:space="preserve"> Eighty20, </t>
    </r>
    <r>
      <rPr>
        <i/>
        <sz val="10"/>
        <rFont val="Arial"/>
        <family val="2"/>
      </rPr>
      <t>Xtract</t>
    </r>
    <r>
      <rPr>
        <sz val="10"/>
        <rFont val="Arial"/>
        <family val="2"/>
      </rPr>
      <t>, based on AMPS data, accessed May 2013 and May 2014</t>
    </r>
  </si>
  <si>
    <t>a  Adults are defined as people aged 16 and above.</t>
  </si>
  <si>
    <t>b  All listed activities were performed by respondents collectively on cellular phones. The majority of South African adults access the internet via their 
cellular phones. For this reason the IRR decided to use the devices as the standard of comparison. Other devices used by respondents were tablets and computers. For instance, some 987 228 adults used computers or tablets to bank via the Internet in 2014 while 2 723 367 used cellular phones to perform the same function.</t>
  </si>
  <si>
    <t>c  The proportion are out of a total of 37 664 537 adults in 2014.</t>
  </si>
  <si>
    <t>Download
 a podcast</t>
  </si>
  <si>
    <t>Social media network subscribers as at August 2014</t>
  </si>
  <si>
    <t>Social media network</t>
  </si>
  <si>
    <t>Instagram</t>
  </si>
  <si>
    <t>LinkedIn</t>
  </si>
  <si>
    <t>Mxit</t>
  </si>
  <si>
    <t>Pinterest</t>
  </si>
  <si>
    <t>Youtube</t>
  </si>
  <si>
    <r>
      <t xml:space="preserve">World Wide Worx, </t>
    </r>
    <r>
      <rPr>
        <i/>
        <sz val="10"/>
        <color theme="1"/>
        <rFont val="Arial"/>
        <family val="2"/>
      </rPr>
      <t>www.worldwideworx.com,</t>
    </r>
    <r>
      <rPr>
        <sz val="10"/>
        <color theme="1"/>
        <rFont val="Arial"/>
        <family val="2"/>
      </rPr>
      <t>accessed 21 April 2015</t>
    </r>
  </si>
  <si>
    <t>Transportation</t>
  </si>
  <si>
    <t>Private transport</t>
  </si>
  <si>
    <r>
      <t>Households with at least</t>
    </r>
    <r>
      <rPr>
        <b/>
        <vertAlign val="superscript"/>
        <sz val="12"/>
        <color theme="1"/>
        <rFont val="Lucida Bright"/>
        <family val="1"/>
      </rPr>
      <t>a</t>
    </r>
    <r>
      <rPr>
        <b/>
        <sz val="12"/>
        <color theme="1"/>
        <rFont val="Lucida Bright"/>
        <family val="1"/>
      </rPr>
      <t xml:space="preserve"> one vehicle in the dwelling by race, 2004 and 2014</t>
    </r>
  </si>
  <si>
    <t>Change in number of households with vehicles
(proportions)</t>
  </si>
  <si>
    <t>Numbers</t>
  </si>
  <si>
    <t>Total 
households</t>
  </si>
  <si>
    <t>Indian</t>
  </si>
  <si>
    <r>
      <rPr>
        <i/>
        <sz val="11"/>
        <color theme="1"/>
        <rFont val="Calibri"/>
        <family val="2"/>
        <scheme val="minor"/>
      </rPr>
      <t xml:space="preserve">Source: </t>
    </r>
    <r>
      <rPr>
        <sz val="11"/>
        <color theme="1"/>
        <rFont val="Calibri"/>
        <family val="2"/>
        <scheme val="minor"/>
      </rPr>
      <t xml:space="preserve">Eighty20, </t>
    </r>
    <r>
      <rPr>
        <i/>
        <sz val="11"/>
        <color theme="1"/>
        <rFont val="Calibri"/>
        <family val="2"/>
        <scheme val="minor"/>
      </rPr>
      <t>AMPS 2014B (January-December 2014</t>
    </r>
    <r>
      <rPr>
        <sz val="11"/>
        <color theme="1"/>
        <rFont val="Calibri"/>
        <family val="2"/>
        <scheme val="minor"/>
      </rPr>
      <t xml:space="preserve">); </t>
    </r>
    <r>
      <rPr>
        <i/>
        <sz val="11"/>
        <color theme="1"/>
        <rFont val="Calibri"/>
        <family val="2"/>
        <scheme val="minor"/>
      </rPr>
      <t xml:space="preserve">Amps 2004 RA Households, </t>
    </r>
    <r>
      <rPr>
        <sz val="11"/>
        <color theme="1"/>
        <rFont val="Calibri"/>
        <family val="2"/>
        <scheme val="minor"/>
      </rPr>
      <t xml:space="preserve">accessed 11 May 2015 and 19 May 2014 </t>
    </r>
  </si>
  <si>
    <t>a  Households in the above table had either one, two, three or more cars per household.</t>
  </si>
  <si>
    <r>
      <t>Individuals with at least</t>
    </r>
    <r>
      <rPr>
        <b/>
        <vertAlign val="superscript"/>
        <sz val="12"/>
        <color theme="1"/>
        <rFont val="Lucida Bright"/>
        <family val="1"/>
      </rPr>
      <t>a</t>
    </r>
    <r>
      <rPr>
        <b/>
        <sz val="12"/>
        <color theme="1"/>
        <rFont val="Lucida Bright"/>
        <family val="1"/>
      </rPr>
      <t xml:space="preserve"> one vehicle by race, 2004 and 2014</t>
    </r>
  </si>
  <si>
    <t>Change in number of individuals with vehicles
(proportions)</t>
  </si>
  <si>
    <t xml:space="preserve">Total 
</t>
  </si>
  <si>
    <r>
      <rPr>
        <i/>
        <sz val="11"/>
        <color theme="1"/>
        <rFont val="Calibri"/>
        <family val="2"/>
        <scheme val="minor"/>
      </rPr>
      <t xml:space="preserve">Source: </t>
    </r>
    <r>
      <rPr>
        <sz val="11"/>
        <color theme="1"/>
        <rFont val="Calibri"/>
        <family val="2"/>
        <scheme val="minor"/>
      </rPr>
      <t xml:space="preserve">Eighty20, </t>
    </r>
    <r>
      <rPr>
        <i/>
        <sz val="11"/>
        <color theme="1"/>
        <rFont val="Calibri"/>
        <family val="2"/>
        <scheme val="minor"/>
      </rPr>
      <t>AMPS 2014B (January-December 2014</t>
    </r>
    <r>
      <rPr>
        <sz val="11"/>
        <color theme="1"/>
        <rFont val="Calibri"/>
        <family val="2"/>
        <scheme val="minor"/>
      </rPr>
      <t xml:space="preserve">); </t>
    </r>
    <r>
      <rPr>
        <i/>
        <sz val="11"/>
        <color theme="1"/>
        <rFont val="Calibri"/>
        <family val="2"/>
        <scheme val="minor"/>
      </rPr>
      <t xml:space="preserve">Amps 2004 RA Households, </t>
    </r>
    <r>
      <rPr>
        <sz val="11"/>
        <color theme="1"/>
        <rFont val="Calibri"/>
        <family val="2"/>
        <scheme val="minor"/>
      </rPr>
      <t xml:space="preserve">accessed 11 May 2015 </t>
    </r>
  </si>
  <si>
    <t>Public and private transport</t>
  </si>
  <si>
    <t>Travel time to place of work by mode of transport, 2013</t>
  </si>
  <si>
    <t>Time taken to travel to work (minutes)</t>
  </si>
  <si>
    <t xml:space="preserve">Mode of transport </t>
  </si>
  <si>
    <t>1 - 30</t>
  </si>
  <si>
    <t>31 - 60</t>
  </si>
  <si>
    <t>61+</t>
  </si>
  <si>
    <t>Average time taken to get to work (minutes)</t>
  </si>
  <si>
    <t>Buses</t>
  </si>
  <si>
    <r>
      <t>Taxis</t>
    </r>
    <r>
      <rPr>
        <vertAlign val="superscript"/>
        <sz val="11"/>
        <color theme="1"/>
        <rFont val="Arial"/>
        <family val="2"/>
      </rPr>
      <t>a</t>
    </r>
  </si>
  <si>
    <t>Trains</t>
  </si>
  <si>
    <t>Car/bakkie/truck passengers</t>
  </si>
  <si>
    <t>Car/bakkie/truck drivers</t>
  </si>
  <si>
    <r>
      <rPr>
        <i/>
        <sz val="11"/>
        <color theme="1"/>
        <rFont val="Calibri"/>
        <family val="2"/>
        <scheme val="minor"/>
      </rPr>
      <t xml:space="preserve">Source: </t>
    </r>
    <r>
      <rPr>
        <sz val="11"/>
        <color theme="1"/>
        <rFont val="Calibri"/>
        <family val="2"/>
        <scheme val="minor"/>
      </rPr>
      <t xml:space="preserve">Stats SA, </t>
    </r>
    <r>
      <rPr>
        <i/>
        <sz val="11"/>
        <color theme="1"/>
        <rFont val="Calibri"/>
        <family val="2"/>
        <scheme val="minor"/>
      </rPr>
      <t xml:space="preserve">National Household Travel Survey 2013 (P0320), </t>
    </r>
    <r>
      <rPr>
        <sz val="11"/>
        <color theme="1"/>
        <rFont val="Calibri"/>
        <family val="2"/>
        <scheme val="minor"/>
      </rPr>
      <t>17 July 2014, p61</t>
    </r>
  </si>
  <si>
    <t>a  Includes minibus taxis, sedan taxix, and bakkie taxis.</t>
  </si>
  <si>
    <t xml:space="preserve">Mode of travel used to get to work, 2013 </t>
  </si>
  <si>
    <t>Mode of travel</t>
  </si>
  <si>
    <t>Public transport</t>
  </si>
  <si>
    <t>Bus</t>
  </si>
  <si>
    <t>Minibus taxi</t>
  </si>
  <si>
    <t>Train</t>
  </si>
  <si>
    <t>Walking</t>
  </si>
  <si>
    <t>Cycling</t>
  </si>
  <si>
    <t>Driving</t>
  </si>
  <si>
    <t>Private driver</t>
  </si>
  <si>
    <t>Private passenger</t>
  </si>
  <si>
    <r>
      <rPr>
        <i/>
        <sz val="11"/>
        <color theme="1"/>
        <rFont val="Calibri Light"/>
        <family val="2"/>
      </rPr>
      <t xml:space="preserve">Source: </t>
    </r>
    <r>
      <rPr>
        <sz val="11"/>
        <color theme="1"/>
        <rFont val="Calibri Light"/>
        <family val="2"/>
      </rPr>
      <t xml:space="preserve">Stats SA, </t>
    </r>
    <r>
      <rPr>
        <i/>
        <sz val="11"/>
        <color theme="1"/>
        <rFont val="Calibri Light"/>
        <family val="2"/>
      </rPr>
      <t xml:space="preserve">National Household Travel Survey 2013, </t>
    </r>
    <r>
      <rPr>
        <sz val="11"/>
        <color theme="1"/>
        <rFont val="Calibri Light"/>
        <family val="2"/>
      </rPr>
      <t>Statistical release P0320, 17 July 2014, p40</t>
    </r>
  </si>
  <si>
    <t xml:space="preserve">Average monthly airplane passengers inside South Africa by airline company , 2014 </t>
  </si>
  <si>
    <t>Airline company</t>
  </si>
  <si>
    <t>Numbers of passengers</t>
  </si>
  <si>
    <t>Proportion out of total passengers</t>
  </si>
  <si>
    <t>British Airways</t>
  </si>
  <si>
    <t>FlySafari</t>
  </si>
  <si>
    <t>Kulula.com</t>
  </si>
  <si>
    <t>Mango</t>
  </si>
  <si>
    <t>South African Airlink</t>
  </si>
  <si>
    <t>South African Airways</t>
  </si>
  <si>
    <t>South African Express</t>
  </si>
  <si>
    <r>
      <rPr>
        <i/>
        <sz val="11"/>
        <color theme="1"/>
        <rFont val="Calibri"/>
        <family val="2"/>
        <scheme val="minor"/>
      </rPr>
      <t xml:space="preserve">Source: </t>
    </r>
    <r>
      <rPr>
        <sz val="11"/>
        <color theme="1"/>
        <rFont val="Calibri"/>
        <family val="2"/>
        <scheme val="minor"/>
      </rPr>
      <t xml:space="preserve">Eighty20, </t>
    </r>
    <r>
      <rPr>
        <i/>
        <sz val="11"/>
        <color theme="1"/>
        <rFont val="Calibri"/>
        <family val="2"/>
        <scheme val="minor"/>
      </rPr>
      <t>AMPS 2014B (January-December 2014</t>
    </r>
    <r>
      <rPr>
        <sz val="11"/>
        <color theme="1"/>
        <rFont val="Calibri"/>
        <family val="2"/>
        <scheme val="minor"/>
      </rPr>
      <t xml:space="preserve">); 
accessed 11 May 2015 </t>
    </r>
  </si>
  <si>
    <t>Vehicle statistics</t>
  </si>
  <si>
    <t>Registered vehicles by province, 2003-04 and 2014/15</t>
  </si>
  <si>
    <t>2003/04</t>
  </si>
  <si>
    <t>2014/15</t>
  </si>
  <si>
    <t>Change
(numbers)</t>
  </si>
  <si>
    <t>Change (proportions)</t>
  </si>
  <si>
    <t>Registered 
vehicles</t>
  </si>
  <si>
    <r>
      <t>Vehicles per 100
people</t>
    </r>
    <r>
      <rPr>
        <b/>
        <i/>
        <vertAlign val="superscript"/>
        <sz val="10"/>
        <color theme="1"/>
        <rFont val="Times New Roman"/>
        <family val="1"/>
      </rPr>
      <t>a</t>
    </r>
  </si>
  <si>
    <t>Motorised vehicles</t>
  </si>
  <si>
    <t>Towed vehicles and other</t>
  </si>
  <si>
    <r>
      <rPr>
        <i/>
        <sz val="10"/>
        <color theme="1"/>
        <rFont val="Arial"/>
        <family val="2"/>
      </rPr>
      <t>Source</t>
    </r>
    <r>
      <rPr>
        <sz val="11"/>
        <color theme="1"/>
        <rFont val="Calibri"/>
        <family val="2"/>
        <scheme val="minor"/>
      </rPr>
      <t xml:space="preserve">: Electronic National Adminstration Traffic Information System (eNaTis), www.enatis.com, accessed 30 April 2015;  Road Traffic Management Corporation (RMTC), </t>
    </r>
    <r>
      <rPr>
        <i/>
        <sz val="10"/>
        <color theme="1"/>
        <rFont val="Arial"/>
        <family val="2"/>
      </rPr>
      <t>Road Traffic and Fatal Crash Statistics 2003-2004</t>
    </r>
    <r>
      <rPr>
        <sz val="11"/>
        <color theme="1"/>
        <rFont val="Calibri"/>
        <family val="2"/>
        <scheme val="minor"/>
      </rPr>
      <t>, June 2005, p4,9,14</t>
    </r>
  </si>
  <si>
    <t>a The rates for 2003/04 are included in the source. For 2014/15, the IRR calculated the rates from population figures published
by Stats SA in the 2014 mid-year population estimates.</t>
  </si>
  <si>
    <t>Motorised vehicles registered by year-end, December 1999–2015</t>
  </si>
  <si>
    <t>Motor cars</t>
  </si>
  <si>
    <t>Minibuses</t>
  </si>
  <si>
    <t>Motor cycles</t>
  </si>
  <si>
    <t>Bakkies/
loading vans</t>
  </si>
  <si>
    <t>Trucks</t>
  </si>
  <si>
    <r>
      <t>2007</t>
    </r>
    <r>
      <rPr>
        <vertAlign val="superscript"/>
        <sz val="10"/>
        <color theme="1"/>
        <rFont val="Arial"/>
        <family val="2"/>
      </rPr>
      <t>a</t>
    </r>
  </si>
  <si>
    <r>
      <t>2008</t>
    </r>
    <r>
      <rPr>
        <vertAlign val="superscript"/>
        <sz val="10"/>
        <color theme="1"/>
        <rFont val="Arial"/>
        <family val="2"/>
      </rPr>
      <t>a</t>
    </r>
  </si>
  <si>
    <r>
      <t>2010</t>
    </r>
    <r>
      <rPr>
        <vertAlign val="superscript"/>
        <sz val="10"/>
        <color theme="1"/>
        <rFont val="Arial"/>
        <family val="2"/>
      </rPr>
      <t>a</t>
    </r>
  </si>
  <si>
    <r>
      <t>2011</t>
    </r>
    <r>
      <rPr>
        <vertAlign val="superscript"/>
        <sz val="10"/>
        <color theme="1"/>
        <rFont val="Arial"/>
        <family val="2"/>
      </rPr>
      <t>a</t>
    </r>
  </si>
  <si>
    <r>
      <t>2012</t>
    </r>
    <r>
      <rPr>
        <vertAlign val="superscript"/>
        <sz val="10"/>
        <color theme="1"/>
        <rFont val="Arial"/>
        <family val="2"/>
      </rPr>
      <t>a</t>
    </r>
  </si>
  <si>
    <r>
      <t>2013</t>
    </r>
    <r>
      <rPr>
        <vertAlign val="superscript"/>
        <sz val="10"/>
        <color theme="1"/>
        <rFont val="Arial"/>
        <family val="2"/>
      </rPr>
      <t>a</t>
    </r>
  </si>
  <si>
    <r>
      <t>2014</t>
    </r>
    <r>
      <rPr>
        <vertAlign val="superscript"/>
        <sz val="10"/>
        <color theme="1"/>
        <rFont val="Arial"/>
        <family val="2"/>
      </rPr>
      <t>a</t>
    </r>
  </si>
  <si>
    <r>
      <t>2015</t>
    </r>
    <r>
      <rPr>
        <vertAlign val="superscript"/>
        <sz val="10"/>
        <color theme="1"/>
        <rFont val="Arial"/>
        <family val="2"/>
      </rPr>
      <t>a</t>
    </r>
  </si>
  <si>
    <t>1999-2015</t>
  </si>
  <si>
    <t>Vehicles per
100 people by
type in 2015</t>
  </si>
  <si>
    <r>
      <rPr>
        <i/>
        <sz val="10"/>
        <color theme="1"/>
        <rFont val="Arial"/>
        <family val="2"/>
      </rPr>
      <t>Source</t>
    </r>
    <r>
      <rPr>
        <sz val="11"/>
        <color theme="1"/>
        <rFont val="Calibri"/>
        <family val="2"/>
        <scheme val="minor"/>
      </rPr>
      <t xml:space="preserve">:  Electronic National Adminstration Traffic Information System (eNaTis), www.enatis.com, accessed 30 April 2015;RTMC, </t>
    </r>
    <r>
      <rPr>
        <i/>
        <sz val="10"/>
        <color theme="1"/>
        <rFont val="Arial"/>
        <family val="2"/>
      </rPr>
      <t>Road Traffic Report-March 2008</t>
    </r>
    <r>
      <rPr>
        <sz val="11"/>
        <color theme="1"/>
        <rFont val="Calibri"/>
        <family val="2"/>
        <scheme val="minor"/>
      </rPr>
      <t xml:space="preserve">, April 2008, pp10-11; </t>
    </r>
    <r>
      <rPr>
        <i/>
        <sz val="10"/>
        <color theme="1"/>
        <rFont val="Arial"/>
        <family val="2"/>
      </rPr>
      <t>Road Traffic Report for the Calendar Year 2009</t>
    </r>
    <r>
      <rPr>
        <sz val="11"/>
        <color theme="1"/>
        <rFont val="Calibri"/>
        <family val="2"/>
        <scheme val="minor"/>
      </rPr>
      <t xml:space="preserve">, 2010, p9; </t>
    </r>
    <r>
      <rPr>
        <i/>
        <sz val="11"/>
        <color theme="1"/>
        <rFont val="Calibri"/>
        <family val="2"/>
        <scheme val="minor"/>
      </rPr>
      <t>Road Traffic Report 31 March 2011</t>
    </r>
    <r>
      <rPr>
        <sz val="11"/>
        <color theme="1"/>
        <rFont val="Calibri"/>
        <family val="2"/>
        <scheme val="minor"/>
      </rPr>
      <t>,August 2011, p71</t>
    </r>
  </si>
  <si>
    <t>a  The figures for 2007, 2008, 2010, 2011, 2012, 2013, 2014, and 2015 are for March financial year 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</si>
</sst>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 #,##0.00_ ;_ * \-#,##0.00_ ;_ * &quot;-&quot;??_ ;_ @_ "/>
    <numFmt numFmtId="164" formatCode="0.0%"/>
    <numFmt numFmtId="165" formatCode="\ \ \ \ \ @"/>
    <numFmt numFmtId="166" formatCode="&quot;£&quot;#,##0_);[Red]\(&quot;£&quot;#,##0\)"/>
    <numFmt numFmtId="167" formatCode="#,##0.00\ &quot;Pts&quot;;[Red]\-#,##0.00\ &quot;Pts&quot;"/>
    <numFmt numFmtId="168" formatCode="_-&quot;L.&quot;\ * #,##0_-;\-&quot;L.&quot;\ * #,##0_-;_-&quot;L.&quot;\ * &quot;-&quot;_-;_-@_-"/>
    <numFmt numFmtId="169" formatCode="_-* #,##0\ _F_-;\-* #,##0\ _F_-;_-* &quot;-&quot;\ _F_-;_-@_-"/>
    <numFmt numFmtId="170" formatCode="_-* #,##0.00\ _F_-;\-* #,##0.00\ _F_-;_-* &quot;-&quot;??\ _F_-;_-@_-"/>
    <numFmt numFmtId="171" formatCode="_-* #,##0\ &quot;F&quot;_-;\-* #,##0\ &quot;F&quot;_-;_-* &quot;-&quot;\ &quot;F&quot;_-;_-@_-"/>
    <numFmt numFmtId="172" formatCode="_-* #,##0.00\ &quot;F&quot;_-;\-* #,##0.00\ &quot;F&quot;_-;_-* &quot;-&quot;??\ &quot;F&quot;_-;_-@_-"/>
    <numFmt numFmtId="173" formatCode="&quot;R&quot;#,##0.00_-;[Red]&quot;R&quot;#,##0.00\-"/>
    <numFmt numFmtId="174" formatCode="#,##0\ &quot;DM&quot;;[Red]\-#,##0\ &quot;DM&quot;"/>
    <numFmt numFmtId="175" formatCode="_-* #,##0_-;_-* #,##0\-;_-* &quot;-&quot;_-;_-@_-"/>
    <numFmt numFmtId="176" formatCode="&quot;R&quot;#,##0.00_-;&quot;R&quot;#,##0.00\-"/>
    <numFmt numFmtId="177" formatCode="_ * #,##0_)\ _F_ ;_ * \(#,##0\)\ _F_ ;_ * &quot;-&quot;_)\ _F_ ;_ @_ "/>
    <numFmt numFmtId="178" formatCode="_ &quot;SFr.&quot;\ * #,##0.00_ ;_ &quot;SFr.&quot;\ * \-#,##0.00_ ;_ &quot;SFr.&quot;\ * &quot;-&quot;??_ ;_ @_ "/>
    <numFmt numFmtId="179" formatCode="0.0"/>
    <numFmt numFmtId="180" formatCode="#,###"/>
    <numFmt numFmtId="181" formatCode="#,##0.0"/>
  </numFmts>
  <fonts count="7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b/>
      <i/>
      <sz val="10"/>
      <color theme="1"/>
      <name val="Arial"/>
      <family val="2"/>
    </font>
    <font>
      <sz val="10"/>
      <color theme="1"/>
      <name val="Lucida Bright"/>
      <family val="1"/>
    </font>
    <font>
      <b/>
      <sz val="10"/>
      <color theme="1"/>
      <name val="Lucida Bright"/>
      <family val="1"/>
    </font>
    <font>
      <b/>
      <vertAlign val="superscript"/>
      <sz val="10"/>
      <color theme="1"/>
      <name val="Lucida Bright"/>
      <family val="1"/>
    </font>
    <font>
      <b/>
      <i/>
      <sz val="10"/>
      <color theme="1"/>
      <name val="Times New Roman"/>
      <family val="1"/>
    </font>
    <font>
      <sz val="16"/>
      <name val="Lucida Bright"/>
      <family val="1"/>
    </font>
    <font>
      <b/>
      <sz val="16"/>
      <name val="Lucida Bright"/>
      <family val="1"/>
    </font>
    <font>
      <sz val="18"/>
      <name val="Lucida Bright"/>
      <family val="1"/>
    </font>
    <font>
      <b/>
      <sz val="18"/>
      <name val="Lucida Bright"/>
      <family val="1"/>
    </font>
    <font>
      <sz val="10"/>
      <name val="Arial"/>
      <family val="2"/>
    </font>
    <font>
      <sz val="10"/>
      <name val="Times New Roman"/>
      <family val="1"/>
    </font>
    <font>
      <sz val="10"/>
      <name val="Helv"/>
    </font>
    <font>
      <b/>
      <sz val="10"/>
      <name val="Humanst521 BT"/>
      <family val="2"/>
    </font>
    <font>
      <sz val="12"/>
      <color theme="1"/>
      <name val="Lucida Bright"/>
      <family val="1"/>
    </font>
    <font>
      <sz val="14"/>
      <name val="Lucida Bright"/>
      <family val="1"/>
    </font>
    <font>
      <shadow/>
      <sz val="8"/>
      <color indexed="12"/>
      <name val="Times New Roman"/>
      <family val="1"/>
    </font>
    <font>
      <sz val="12"/>
      <name val="Times New Roman"/>
      <family val="1"/>
    </font>
    <font>
      <b/>
      <sz val="12"/>
      <name val="Univers (WN)"/>
    </font>
    <font>
      <b/>
      <i/>
      <sz val="10"/>
      <name val="Arial"/>
      <family val="2"/>
    </font>
    <font>
      <sz val="10"/>
      <name val="Univers (E1)"/>
    </font>
    <font>
      <b/>
      <i/>
      <vertAlign val="superscript"/>
      <sz val="10"/>
      <color theme="1"/>
      <name val="Times New Roman"/>
      <family val="1"/>
    </font>
    <font>
      <vertAlign val="superscript"/>
      <sz val="10"/>
      <color theme="1"/>
      <name val="Arial"/>
      <family val="2"/>
    </font>
    <font>
      <b/>
      <sz val="14"/>
      <name val="Lucida Bright"/>
      <family val="1"/>
    </font>
    <font>
      <b/>
      <sz val="12"/>
      <color theme="1"/>
      <name val="Arial"/>
      <family val="2"/>
    </font>
    <font>
      <i/>
      <sz val="11"/>
      <name val="Arial"/>
      <family val="2"/>
    </font>
    <font>
      <sz val="10"/>
      <color rgb="FF000000"/>
      <name val="Arial"/>
      <family val="2"/>
    </font>
    <font>
      <i/>
      <sz val="10"/>
      <name val="Arial"/>
      <family val="2"/>
    </font>
    <font>
      <i/>
      <sz val="10"/>
      <color rgb="FF000000"/>
      <name val="Arial"/>
      <family val="2"/>
    </font>
    <font>
      <i/>
      <sz val="11"/>
      <name val="Calibri"/>
      <family val="2"/>
      <scheme val="minor"/>
    </font>
    <font>
      <b/>
      <sz val="10"/>
      <name val="Arial"/>
      <family val="2"/>
    </font>
    <font>
      <b/>
      <i/>
      <vertAlign val="superscript"/>
      <sz val="10"/>
      <color theme="1"/>
      <name val="Arial"/>
      <family val="2"/>
    </font>
    <font>
      <b/>
      <sz val="12"/>
      <color theme="1"/>
      <name val="Lucida Bright"/>
      <family val="1"/>
    </font>
    <font>
      <b/>
      <sz val="14"/>
      <color theme="1"/>
      <name val="Calibri"/>
      <family val="2"/>
      <scheme val="minor"/>
    </font>
    <font>
      <i/>
      <sz val="11"/>
      <color theme="1"/>
      <name val="Calibri"/>
      <family val="2"/>
      <scheme val="minor"/>
    </font>
    <font>
      <b/>
      <sz val="14"/>
      <color theme="1"/>
      <name val="Arial"/>
      <family val="2"/>
    </font>
    <font>
      <b/>
      <sz val="11"/>
      <color theme="1"/>
      <name val="Lucida Bright"/>
      <family val="1"/>
    </font>
    <font>
      <b/>
      <i/>
      <sz val="11"/>
      <color theme="1"/>
      <name val="Arial"/>
      <family val="2"/>
    </font>
    <font>
      <b/>
      <i/>
      <vertAlign val="superscript"/>
      <sz val="11"/>
      <color theme="1"/>
      <name val="Arial"/>
      <family val="2"/>
    </font>
    <font>
      <b/>
      <vertAlign val="superscript"/>
      <sz val="12"/>
      <color theme="1"/>
      <name val="Arial"/>
      <family val="2"/>
    </font>
    <font>
      <b/>
      <i/>
      <sz val="11"/>
      <color theme="1"/>
      <name val="Calibri"/>
      <family val="2"/>
      <scheme val="minor"/>
    </font>
    <font>
      <b/>
      <vertAlign val="superscript"/>
      <sz val="11"/>
      <color theme="1"/>
      <name val="Lucida Bright"/>
      <family val="1"/>
    </font>
    <font>
      <b/>
      <i/>
      <sz val="11"/>
      <color theme="1"/>
      <name val="Times New Roman"/>
      <family val="1"/>
    </font>
    <font>
      <sz val="10"/>
      <color theme="1"/>
      <name val="Calibri"/>
      <family val="2"/>
    </font>
    <font>
      <b/>
      <vertAlign val="superscript"/>
      <sz val="12"/>
      <color theme="1"/>
      <name val="Lucida Bright"/>
      <family val="1"/>
    </font>
    <font>
      <sz val="11"/>
      <color theme="1"/>
      <name val="Calibri"/>
      <family val="2"/>
    </font>
    <font>
      <b/>
      <vertAlign val="superscript"/>
      <sz val="14"/>
      <color theme="1"/>
      <name val="Arial"/>
      <family val="2"/>
    </font>
    <font>
      <sz val="11"/>
      <color theme="1"/>
      <name val="Arial"/>
      <family val="2"/>
    </font>
    <font>
      <b/>
      <vertAlign val="superscript"/>
      <sz val="14"/>
      <color theme="1"/>
      <name val="Calibri"/>
      <family val="2"/>
      <scheme val="minor"/>
    </font>
    <font>
      <i/>
      <vertAlign val="superscript"/>
      <sz val="10"/>
      <color theme="1"/>
      <name val="Arial"/>
      <family val="2"/>
    </font>
    <font>
      <b/>
      <vertAlign val="superscript"/>
      <sz val="10"/>
      <color theme="1"/>
      <name val="Arial"/>
      <family val="2"/>
    </font>
    <font>
      <sz val="11"/>
      <name val="Calibri"/>
      <family val="2"/>
      <scheme val="minor"/>
    </font>
    <font>
      <b/>
      <i/>
      <vertAlign val="superscript"/>
      <sz val="11"/>
      <color theme="1"/>
      <name val="Calibri"/>
      <family val="2"/>
      <scheme val="minor"/>
    </font>
    <font>
      <b/>
      <i/>
      <sz val="12"/>
      <color theme="1"/>
      <name val="Times New Roman"/>
      <family val="1"/>
    </font>
    <font>
      <b/>
      <i/>
      <sz val="12"/>
      <color theme="1"/>
      <name val="Arial"/>
      <family val="2"/>
    </font>
    <font>
      <b/>
      <vertAlign val="superscript"/>
      <sz val="11"/>
      <color theme="1"/>
      <name val="Calibri"/>
      <family val="2"/>
      <scheme val="minor"/>
    </font>
    <font>
      <b/>
      <sz val="11"/>
      <color theme="1"/>
      <name val="Arial"/>
      <family val="2"/>
    </font>
    <font>
      <sz val="10"/>
      <color indexed="8"/>
      <name val="Arial"/>
      <family val="2"/>
    </font>
    <font>
      <vertAlign val="superscript"/>
      <sz val="11"/>
      <color theme="1"/>
      <name val="Arial"/>
      <family val="2"/>
    </font>
    <font>
      <vertAlign val="superscript"/>
      <sz val="11"/>
      <color theme="1"/>
      <name val="Calibri"/>
      <family val="2"/>
      <scheme val="minor"/>
    </font>
    <font>
      <sz val="11"/>
      <color theme="1"/>
      <name val="Calibri Light"/>
      <family val="2"/>
    </font>
    <font>
      <i/>
      <sz val="11"/>
      <color theme="1"/>
      <name val="Calibri Light"/>
      <family val="2"/>
    </font>
    <font>
      <b/>
      <sz val="11"/>
      <color theme="1"/>
      <name val="Calibri Light"/>
      <family val="2"/>
    </font>
    <font>
      <b/>
      <i/>
      <sz val="11"/>
      <color theme="1"/>
      <name val="Calibri Light"/>
      <family val="2"/>
    </font>
    <font>
      <b/>
      <sz val="13"/>
      <color theme="1"/>
      <name val="Calibri Light"/>
      <family val="2"/>
    </font>
    <font>
      <b/>
      <vertAlign val="superscript"/>
      <sz val="10"/>
      <name val="Arial"/>
      <family val="2"/>
    </font>
  </fonts>
  <fills count="3">
    <fill>
      <patternFill patternType="none"/>
    </fill>
    <fill>
      <patternFill patternType="gray125"/>
    </fill>
    <fill>
      <patternFill patternType="solid">
        <fgColor rgb="FFF0F0F0"/>
        <bgColor indexed="64"/>
      </patternFill>
    </fill>
  </fills>
  <borders count="59">
    <border>
      <left/>
      <right/>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double">
        <color auto="1"/>
      </left>
      <right/>
      <top style="thick">
        <color indexed="64"/>
      </top>
      <bottom style="thick">
        <color indexed="64"/>
      </bottom>
      <diagonal/>
    </border>
    <border>
      <left/>
      <right/>
      <top style="thin">
        <color indexed="64"/>
      </top>
      <bottom style="medium">
        <color indexed="64"/>
      </bottom>
      <diagonal/>
    </border>
    <border>
      <left/>
      <right/>
      <top style="thick">
        <color indexed="64"/>
      </top>
      <bottom/>
      <diagonal/>
    </border>
    <border>
      <left/>
      <right style="thin">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ck">
        <color indexed="64"/>
      </bottom>
      <diagonal/>
    </border>
    <border>
      <left style="medium">
        <color indexed="64"/>
      </left>
      <right/>
      <top style="thin">
        <color indexed="64"/>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bottom style="thin">
        <color indexed="64"/>
      </bottom>
      <diagonal/>
    </border>
    <border>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double">
        <color auto="1"/>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ck">
        <color indexed="64"/>
      </top>
      <bottom style="thick">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s>
  <cellStyleXfs count="74">
    <xf numFmtId="0" fontId="0" fillId="0" borderId="0"/>
    <xf numFmtId="0" fontId="3" fillId="0" borderId="0"/>
    <xf numFmtId="0" fontId="7" fillId="0" borderId="0" applyNumberFormat="0" applyFill="0" applyBorder="0" applyProtection="0">
      <alignment horizontal="center"/>
    </xf>
    <xf numFmtId="0" fontId="10" fillId="0" borderId="0" applyNumberFormat="0" applyFill="0" applyBorder="0" applyProtection="0">
      <alignment horizontal="center"/>
    </xf>
    <xf numFmtId="0" fontId="11" fillId="0" borderId="0" applyNumberFormat="0" applyFill="0" applyProtection="0">
      <alignment horizontal="center"/>
    </xf>
    <xf numFmtId="0" fontId="13" fillId="0" borderId="0" applyNumberFormat="0" applyFill="0" applyProtection="0">
      <alignment horizontal="center"/>
    </xf>
    <xf numFmtId="165" fontId="15" fillId="0" borderId="0" applyNumberFormat="0" applyFill="0" applyBorder="0" applyAlignment="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167" fontId="16" fillId="0" borderId="0" applyFont="0" applyFill="0" applyBorder="0" applyAlignment="0" applyProtection="0">
      <protection locked="0"/>
    </xf>
    <xf numFmtId="39" fontId="17" fillId="0" borderId="0" applyFont="0" applyFill="0" applyBorder="0" applyAlignment="0" applyProtection="0"/>
    <xf numFmtId="168" fontId="15" fillId="0" borderId="0" applyFont="0" applyFill="0" applyBorder="0" applyAlignment="0"/>
    <xf numFmtId="0" fontId="18" fillId="0" borderId="0">
      <alignment horizontal="center"/>
    </xf>
    <xf numFmtId="0" fontId="19" fillId="0" borderId="0" applyNumberFormat="0" applyFill="0" applyBorder="0" applyProtection="0">
      <alignment horizontal="center"/>
    </xf>
    <xf numFmtId="0" fontId="7" fillId="0" borderId="0" applyFill="0" applyBorder="0" applyProtection="0">
      <alignment horizontal="center"/>
    </xf>
    <xf numFmtId="0" fontId="20" fillId="0" borderId="0" applyNumberFormat="0" applyFill="0" applyBorder="0" applyProtection="0">
      <alignment horizontal="center"/>
    </xf>
    <xf numFmtId="164" fontId="21" fillId="0" borderId="4" applyFill="0" applyBorder="0" applyAlignment="0">
      <alignment horizontal="center"/>
      <protection locked="0"/>
    </xf>
    <xf numFmtId="167" fontId="16" fillId="0" borderId="0" applyFill="0" applyBorder="0" applyAlignment="0">
      <protection locked="0"/>
    </xf>
    <xf numFmtId="37" fontId="21" fillId="0" borderId="0" applyFill="0" applyBorder="0" applyAlignment="0">
      <protection locked="0"/>
    </xf>
    <xf numFmtId="37" fontId="21" fillId="0" borderId="0" applyFill="0" applyBorder="0" applyAlignment="0">
      <protection locked="0"/>
    </xf>
    <xf numFmtId="37" fontId="21" fillId="0" borderId="0" applyFill="0" applyBorder="0" applyAlignment="0">
      <protection locked="0"/>
    </xf>
    <xf numFmtId="37" fontId="21" fillId="0" borderId="0" applyFill="0" applyBorder="0" applyAlignment="0">
      <protection locked="0"/>
    </xf>
    <xf numFmtId="37" fontId="21" fillId="0" borderId="0" applyFill="0" applyBorder="0" applyAlignment="0">
      <protection locked="0"/>
    </xf>
    <xf numFmtId="168" fontId="15" fillId="0" borderId="0" applyFill="0" applyBorder="0" applyAlignment="0" applyProtection="0">
      <protection locked="0"/>
    </xf>
    <xf numFmtId="37" fontId="21" fillId="0" borderId="0" applyFill="0" applyBorder="0" applyAlignment="0">
      <protection locked="0"/>
    </xf>
    <xf numFmtId="37" fontId="21" fillId="0" borderId="0" applyFill="0" applyBorder="0" applyAlignment="0">
      <protection locked="0"/>
    </xf>
    <xf numFmtId="37" fontId="21" fillId="0" borderId="0" applyFill="0" applyBorder="0" applyAlignment="0">
      <protection locked="0"/>
    </xf>
    <xf numFmtId="37" fontId="21" fillId="0" borderId="0" applyFill="0" applyBorder="0" applyAlignment="0">
      <protection locked="0"/>
    </xf>
    <xf numFmtId="37" fontId="21" fillId="0" borderId="0" applyFill="0" applyBorder="0" applyAlignment="0">
      <protection locked="0"/>
    </xf>
    <xf numFmtId="37" fontId="21" fillId="0" borderId="0" applyFill="0" applyBorder="0" applyAlignment="0">
      <protection locked="0"/>
    </xf>
    <xf numFmtId="169" fontId="15"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22" fillId="0" borderId="0"/>
    <xf numFmtId="0" fontId="15" fillId="0" borderId="0"/>
    <xf numFmtId="165" fontId="15" fillId="0" borderId="0" applyFill="0" applyBorder="0" applyAlignment="0"/>
    <xf numFmtId="0" fontId="15" fillId="0" borderId="0"/>
    <xf numFmtId="0" fontId="15"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4" fontId="15" fillId="0" borderId="6" applyFont="0" applyFill="0" applyBorder="0" applyAlignment="0" applyProtection="0">
      <alignment horizontal="right"/>
    </xf>
    <xf numFmtId="175"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76"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8" fontId="23" fillId="0" borderId="0" applyFill="0" applyBorder="0" applyAlignment="0" applyProtection="0"/>
    <xf numFmtId="175" fontId="15" fillId="0" borderId="0" applyFill="0" applyBorder="0" applyAlignment="0" applyProtection="0"/>
    <xf numFmtId="0" fontId="24" fillId="0" borderId="0">
      <alignment horizontal="center"/>
    </xf>
    <xf numFmtId="177" fontId="16" fillId="0" borderId="0" applyFont="0" applyFill="0" applyBorder="0" applyAlignment="0" applyProtection="0">
      <alignment horizontal="left"/>
    </xf>
    <xf numFmtId="10" fontId="25" fillId="0" borderId="7" applyNumberFormat="0" applyFont="0" applyFill="0" applyAlignment="0" applyProtection="0"/>
    <xf numFmtId="178" fontId="15" fillId="0" borderId="8" applyFont="0" applyFill="0" applyBorder="0" applyAlignment="0" applyProtection="0"/>
    <xf numFmtId="9" fontId="1" fillId="0" borderId="0" applyFont="0" applyFill="0" applyBorder="0" applyAlignment="0" applyProtection="0"/>
    <xf numFmtId="0" fontId="3" fillId="0" borderId="0"/>
  </cellStyleXfs>
  <cellXfs count="642">
    <xf numFmtId="0" fontId="0" fillId="0" borderId="0" xfId="0"/>
    <xf numFmtId="0" fontId="3" fillId="0" borderId="0" xfId="1"/>
    <xf numFmtId="9" fontId="5" fillId="0" borderId="1" xfId="1" applyNumberFormat="1" applyFont="1" applyBorder="1" applyAlignment="1">
      <alignment horizontal="center"/>
    </xf>
    <xf numFmtId="0" fontId="3" fillId="0" borderId="2" xfId="1" applyBorder="1" applyAlignment="1">
      <alignment horizontal="center"/>
    </xf>
    <xf numFmtId="9" fontId="3" fillId="0" borderId="3" xfId="1" applyNumberFormat="1" applyBorder="1" applyAlignment="1">
      <alignment horizontal="center"/>
    </xf>
    <xf numFmtId="0" fontId="3" fillId="0" borderId="3" xfId="1" applyBorder="1" applyAlignment="1">
      <alignment horizontal="center"/>
    </xf>
    <xf numFmtId="0" fontId="3" fillId="0" borderId="3" xfId="1" applyBorder="1"/>
    <xf numFmtId="0" fontId="5" fillId="0" borderId="0" xfId="1" applyFont="1"/>
    <xf numFmtId="9" fontId="5" fillId="0" borderId="1" xfId="1" applyNumberFormat="1" applyFont="1" applyBorder="1" applyAlignment="1">
      <alignment horizontal="center" vertical="center"/>
    </xf>
    <xf numFmtId="0" fontId="5" fillId="0" borderId="1" xfId="1" applyFont="1" applyBorder="1" applyAlignment="1">
      <alignment vertical="center"/>
    </xf>
    <xf numFmtId="3" fontId="3" fillId="0" borderId="2" xfId="1" applyNumberFormat="1" applyBorder="1" applyAlignment="1">
      <alignment horizontal="center"/>
    </xf>
    <xf numFmtId="0" fontId="3" fillId="0" borderId="2" xfId="1" applyBorder="1" applyAlignment="1">
      <alignment horizontal="left"/>
    </xf>
    <xf numFmtId="3" fontId="3" fillId="0" borderId="3" xfId="1" applyNumberFormat="1" applyBorder="1" applyAlignment="1">
      <alignment horizontal="center"/>
    </xf>
    <xf numFmtId="0" fontId="3" fillId="0" borderId="3" xfId="1" applyBorder="1" applyAlignment="1">
      <alignment horizontal="left"/>
    </xf>
    <xf numFmtId="0" fontId="10" fillId="0" borderId="0" xfId="3">
      <alignment horizontal="center"/>
    </xf>
    <xf numFmtId="0" fontId="10" fillId="0" borderId="3" xfId="3" applyBorder="1" applyAlignment="1">
      <alignment horizontal="center" wrapText="1"/>
    </xf>
    <xf numFmtId="0" fontId="10" fillId="0" borderId="3" xfId="3" applyBorder="1">
      <alignment horizontal="center"/>
    </xf>
    <xf numFmtId="0" fontId="7" fillId="0" borderId="0" xfId="2">
      <alignment horizontal="center"/>
    </xf>
    <xf numFmtId="0" fontId="10" fillId="0" borderId="3" xfId="3" applyBorder="1" applyAlignment="1">
      <alignment horizontal="left"/>
    </xf>
    <xf numFmtId="0" fontId="6" fillId="0" borderId="3" xfId="0" applyFont="1" applyBorder="1" applyAlignment="1">
      <alignment horizontal="center"/>
    </xf>
    <xf numFmtId="0" fontId="0" fillId="0" borderId="3" xfId="0" applyBorder="1"/>
    <xf numFmtId="3" fontId="0" fillId="0" borderId="3" xfId="0" applyNumberFormat="1" applyBorder="1" applyAlignment="1">
      <alignment horizontal="center"/>
    </xf>
    <xf numFmtId="9" fontId="3" fillId="0" borderId="12" xfId="1" applyNumberFormat="1" applyBorder="1" applyAlignment="1">
      <alignment horizontal="right" indent="2"/>
    </xf>
    <xf numFmtId="9" fontId="3" fillId="0" borderId="2" xfId="1" applyNumberFormat="1" applyBorder="1" applyAlignment="1">
      <alignment horizontal="right" indent="2"/>
    </xf>
    <xf numFmtId="0" fontId="3" fillId="0" borderId="2" xfId="1" applyBorder="1"/>
    <xf numFmtId="9" fontId="3" fillId="0" borderId="14" xfId="1" applyNumberFormat="1" applyBorder="1" applyAlignment="1">
      <alignment horizontal="right" indent="2"/>
    </xf>
    <xf numFmtId="9" fontId="3" fillId="0" borderId="3" xfId="1" applyNumberFormat="1" applyBorder="1" applyAlignment="1">
      <alignment horizontal="right" indent="2"/>
    </xf>
    <xf numFmtId="0" fontId="10" fillId="0" borderId="14" xfId="3" applyBorder="1">
      <alignment horizontal="center"/>
    </xf>
    <xf numFmtId="3" fontId="5" fillId="0" borderId="1" xfId="1" applyNumberFormat="1" applyFont="1" applyBorder="1" applyAlignment="1">
      <alignment horizontal="center" vertical="center"/>
    </xf>
    <xf numFmtId="0" fontId="5" fillId="0" borderId="10" xfId="1" applyFont="1" applyBorder="1" applyAlignment="1">
      <alignment vertical="center"/>
    </xf>
    <xf numFmtId="0" fontId="3" fillId="0" borderId="12" xfId="1" applyBorder="1"/>
    <xf numFmtId="0" fontId="3" fillId="0" borderId="14" xfId="1" applyBorder="1"/>
    <xf numFmtId="3" fontId="3" fillId="0" borderId="2" xfId="1" applyNumberFormat="1" applyBorder="1" applyAlignment="1">
      <alignment horizontal="right" indent="2"/>
    </xf>
    <xf numFmtId="3" fontId="3" fillId="0" borderId="3" xfId="1" applyNumberFormat="1" applyBorder="1" applyAlignment="1">
      <alignment horizontal="right" indent="2"/>
    </xf>
    <xf numFmtId="9" fontId="10" fillId="0" borderId="17" xfId="3" applyNumberFormat="1" applyBorder="1">
      <alignment horizontal="center"/>
    </xf>
    <xf numFmtId="9" fontId="10" fillId="0" borderId="18" xfId="3" applyNumberFormat="1" applyBorder="1">
      <alignment horizontal="center"/>
    </xf>
    <xf numFmtId="0" fontId="10" fillId="0" borderId="18" xfId="3" applyBorder="1">
      <alignment horizontal="center"/>
    </xf>
    <xf numFmtId="0" fontId="10" fillId="0" borderId="13" xfId="3" applyBorder="1" applyAlignment="1">
      <alignment horizontal="center" wrapText="1"/>
    </xf>
    <xf numFmtId="0" fontId="10" fillId="0" borderId="23" xfId="3" applyBorder="1" applyAlignment="1">
      <alignment horizontal="center" wrapText="1"/>
    </xf>
    <xf numFmtId="0" fontId="8" fillId="0" borderId="14" xfId="2" applyFont="1" applyBorder="1" applyAlignment="1">
      <alignment horizontal="center"/>
    </xf>
    <xf numFmtId="0" fontId="8" fillId="0" borderId="3" xfId="2" applyFont="1" applyBorder="1" applyAlignment="1">
      <alignment horizontal="center"/>
    </xf>
    <xf numFmtId="179" fontId="3" fillId="0" borderId="3" xfId="1" applyNumberFormat="1" applyBorder="1" applyAlignment="1">
      <alignment horizontal="center"/>
    </xf>
    <xf numFmtId="0" fontId="4" fillId="0" borderId="0" xfId="1" applyFont="1"/>
    <xf numFmtId="0" fontId="1" fillId="0" borderId="0" xfId="42"/>
    <xf numFmtId="0" fontId="1" fillId="0" borderId="0" xfId="42" applyAlignment="1">
      <alignment vertical="top" wrapText="1"/>
    </xf>
    <xf numFmtId="1" fontId="1" fillId="0" borderId="0" xfId="42" applyNumberFormat="1" applyAlignment="1">
      <alignment horizontal="center"/>
    </xf>
    <xf numFmtId="0" fontId="15" fillId="0" borderId="0" xfId="37"/>
    <xf numFmtId="0" fontId="5" fillId="0" borderId="0" xfId="1" applyFont="1" applyBorder="1" applyAlignment="1">
      <alignment vertical="center"/>
    </xf>
    <xf numFmtId="0" fontId="10" fillId="0" borderId="3" xfId="3" applyBorder="1" applyAlignment="1">
      <alignment horizontal="center"/>
    </xf>
    <xf numFmtId="3" fontId="5" fillId="0" borderId="1" xfId="44" applyNumberFormat="1" applyFont="1" applyBorder="1" applyAlignment="1">
      <alignment horizontal="center" vertical="center"/>
    </xf>
    <xf numFmtId="0" fontId="5" fillId="0" borderId="1" xfId="44" applyFont="1" applyBorder="1" applyAlignment="1">
      <alignment vertical="center"/>
    </xf>
    <xf numFmtId="0" fontId="3" fillId="0" borderId="2" xfId="44" applyFont="1" applyBorder="1"/>
    <xf numFmtId="0" fontId="3" fillId="0" borderId="3" xfId="44" applyFont="1" applyBorder="1"/>
    <xf numFmtId="0" fontId="5" fillId="0" borderId="1" xfId="1" applyFont="1" applyBorder="1"/>
    <xf numFmtId="3" fontId="5" fillId="0" borderId="1" xfId="1" applyNumberFormat="1" applyFont="1" applyBorder="1" applyAlignment="1">
      <alignment horizontal="center"/>
    </xf>
    <xf numFmtId="3" fontId="3" fillId="0" borderId="12" xfId="1" applyNumberFormat="1" applyFont="1" applyBorder="1" applyAlignment="1">
      <alignment horizontal="center"/>
    </xf>
    <xf numFmtId="0" fontId="3" fillId="0" borderId="3" xfId="1" applyFont="1" applyBorder="1"/>
    <xf numFmtId="3" fontId="5" fillId="0" borderId="10" xfId="1" applyNumberFormat="1" applyFont="1" applyBorder="1" applyAlignment="1">
      <alignment horizontal="center" vertical="center"/>
    </xf>
    <xf numFmtId="9" fontId="5" fillId="0" borderId="20" xfId="1" applyNumberFormat="1" applyFont="1" applyBorder="1" applyAlignment="1">
      <alignment horizontal="center" vertical="center"/>
    </xf>
    <xf numFmtId="0" fontId="6" fillId="0" borderId="3" xfId="3" applyFont="1" applyBorder="1" applyAlignment="1">
      <alignment horizontal="center" wrapText="1"/>
    </xf>
    <xf numFmtId="0" fontId="6" fillId="0" borderId="3" xfId="3" applyFont="1" applyBorder="1" applyAlignment="1">
      <alignment horizontal="left"/>
    </xf>
    <xf numFmtId="9" fontId="3" fillId="0" borderId="3" xfId="1" applyNumberFormat="1" applyBorder="1" applyAlignment="1">
      <alignment horizontal="center" vertical="center"/>
    </xf>
    <xf numFmtId="3" fontId="3" fillId="0" borderId="3" xfId="1" applyNumberFormat="1" applyBorder="1" applyAlignment="1">
      <alignment horizontal="center" vertical="center"/>
    </xf>
    <xf numFmtId="9" fontId="3" fillId="0" borderId="18" xfId="1" applyNumberFormat="1" applyBorder="1" applyAlignment="1">
      <alignment horizontal="center" vertical="center"/>
    </xf>
    <xf numFmtId="3" fontId="3" fillId="0" borderId="18" xfId="1" applyNumberFormat="1" applyBorder="1" applyAlignment="1">
      <alignment horizontal="center" vertical="center"/>
    </xf>
    <xf numFmtId="0" fontId="3" fillId="0" borderId="18" xfId="1" applyBorder="1"/>
    <xf numFmtId="0" fontId="15" fillId="0" borderId="0" xfId="0" applyFont="1" applyFill="1" applyBorder="1"/>
    <xf numFmtId="0" fontId="2" fillId="0" borderId="0" xfId="0" applyFont="1" applyAlignment="1"/>
    <xf numFmtId="0" fontId="35" fillId="0" borderId="3" xfId="0" applyFont="1" applyBorder="1" applyAlignment="1">
      <alignment horizontal="center"/>
    </xf>
    <xf numFmtId="180" fontId="15" fillId="0" borderId="3" xfId="0" applyNumberFormat="1" applyFont="1" applyBorder="1" applyAlignment="1">
      <alignment horizontal="center"/>
    </xf>
    <xf numFmtId="164" fontId="3" fillId="0" borderId="2" xfId="1" applyNumberFormat="1" applyBorder="1" applyAlignment="1">
      <alignment horizontal="center" vertical="center"/>
    </xf>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0" fontId="0" fillId="0" borderId="15" xfId="0" applyFont="1" applyBorder="1" applyAlignment="1">
      <alignment horizontal="center" vertical="center" wrapText="1"/>
    </xf>
    <xf numFmtId="3" fontId="0" fillId="0" borderId="3" xfId="0" applyNumberFormat="1" applyFont="1" applyFill="1" applyBorder="1" applyAlignment="1">
      <alignment horizontal="center" vertical="center"/>
    </xf>
    <xf numFmtId="0" fontId="0" fillId="0" borderId="15" xfId="0" applyBorder="1" applyAlignment="1">
      <alignment horizontal="center" vertical="center" wrapText="1"/>
    </xf>
    <xf numFmtId="164" fontId="0" fillId="0" borderId="3" xfId="0" applyNumberFormat="1" applyFont="1" applyFill="1" applyBorder="1" applyAlignment="1">
      <alignment horizontal="center" vertical="center"/>
    </xf>
    <xf numFmtId="0" fontId="0" fillId="0" borderId="3" xfId="0" applyBorder="1" applyAlignment="1">
      <alignment horizontal="center" vertical="center" wrapText="1"/>
    </xf>
    <xf numFmtId="0" fontId="29" fillId="0" borderId="0" xfId="0" applyFont="1" applyBorder="1" applyAlignment="1">
      <alignment horizontal="center" vertical="center" wrapText="1"/>
    </xf>
    <xf numFmtId="164" fontId="0" fillId="0" borderId="0" xfId="0" applyNumberFormat="1" applyBorder="1"/>
    <xf numFmtId="0" fontId="40" fillId="0" borderId="0" xfId="0" applyFont="1" applyBorder="1" applyAlignment="1"/>
    <xf numFmtId="1" fontId="3" fillId="0" borderId="3" xfId="1" applyNumberFormat="1" applyBorder="1" applyAlignment="1">
      <alignment horizontal="center" vertical="center"/>
    </xf>
    <xf numFmtId="1" fontId="3" fillId="0" borderId="2" xfId="1" applyNumberFormat="1" applyBorder="1" applyAlignment="1">
      <alignment horizontal="center" vertical="center"/>
    </xf>
    <xf numFmtId="0" fontId="10" fillId="0" borderId="0" xfId="3" applyBorder="1" applyAlignment="1">
      <alignment horizontal="center" wrapText="1"/>
    </xf>
    <xf numFmtId="164" fontId="3" fillId="0" borderId="0" xfId="1" applyNumberFormat="1" applyBorder="1" applyAlignment="1">
      <alignment horizontal="right" indent="4"/>
    </xf>
    <xf numFmtId="164" fontId="3" fillId="0" borderId="0" xfId="1" applyNumberFormat="1" applyBorder="1" applyAlignment="1">
      <alignment horizontal="center" vertical="center"/>
    </xf>
    <xf numFmtId="0" fontId="37" fillId="0" borderId="0" xfId="2" applyFont="1" applyBorder="1" applyAlignment="1"/>
    <xf numFmtId="0" fontId="35" fillId="0" borderId="0" xfId="37" applyFont="1"/>
    <xf numFmtId="0" fontId="35" fillId="0" borderId="3" xfId="37" applyFont="1" applyBorder="1" applyAlignment="1">
      <alignment horizontal="center"/>
    </xf>
    <xf numFmtId="0" fontId="35" fillId="0" borderId="3" xfId="37" applyFont="1" applyBorder="1" applyAlignment="1">
      <alignment horizontal="center" vertical="center"/>
    </xf>
    <xf numFmtId="0" fontId="15" fillId="0" borderId="3" xfId="37" applyFont="1" applyBorder="1"/>
    <xf numFmtId="180" fontId="15" fillId="0" borderId="3" xfId="37" applyNumberFormat="1" applyBorder="1" applyAlignment="1">
      <alignment horizontal="center" vertical="center"/>
    </xf>
    <xf numFmtId="180" fontId="15" fillId="0" borderId="0" xfId="37" applyNumberFormat="1" applyAlignment="1">
      <alignment horizontal="right"/>
    </xf>
    <xf numFmtId="3" fontId="0" fillId="0" borderId="2" xfId="0" applyNumberFormat="1" applyFont="1" applyFill="1" applyBorder="1" applyAlignment="1">
      <alignment horizontal="center" vertical="center"/>
    </xf>
    <xf numFmtId="0" fontId="2" fillId="0" borderId="0" xfId="0" applyFont="1" applyBorder="1" applyAlignment="1">
      <alignment horizontal="center" vertical="center" wrapText="1"/>
    </xf>
    <xf numFmtId="3" fontId="2" fillId="2" borderId="0" xfId="0" applyNumberFormat="1" applyFont="1" applyFill="1" applyBorder="1" applyAlignment="1">
      <alignment horizontal="center" vertical="center"/>
    </xf>
    <xf numFmtId="3" fontId="45" fillId="0" borderId="27" xfId="0" applyNumberFormat="1" applyFont="1" applyFill="1" applyBorder="1" applyAlignment="1">
      <alignment horizontal="center" vertical="center"/>
    </xf>
    <xf numFmtId="0" fontId="3" fillId="0" borderId="0" xfId="1" applyAlignment="1">
      <alignment wrapText="1"/>
    </xf>
    <xf numFmtId="0" fontId="0" fillId="0" borderId="3" xfId="0" applyFill="1" applyBorder="1" applyAlignment="1">
      <alignment horizontal="center" vertical="center" wrapText="1"/>
    </xf>
    <xf numFmtId="164" fontId="0" fillId="0" borderId="3" xfId="0" applyNumberFormat="1" applyBorder="1" applyAlignment="1">
      <alignment horizontal="center"/>
    </xf>
    <xf numFmtId="9" fontId="2" fillId="0" borderId="1" xfId="0" applyNumberFormat="1" applyFont="1" applyBorder="1" applyAlignment="1">
      <alignment horizontal="center"/>
    </xf>
    <xf numFmtId="0" fontId="6" fillId="0" borderId="3" xfId="0" applyFont="1" applyBorder="1" applyAlignment="1">
      <alignment horizontal="center" wrapText="1"/>
    </xf>
    <xf numFmtId="0" fontId="0" fillId="0" borderId="0" xfId="0" applyAlignment="1">
      <alignment vertical="top" wrapText="1"/>
    </xf>
    <xf numFmtId="9" fontId="15" fillId="0" borderId="3" xfId="37" applyNumberFormat="1" applyBorder="1" applyAlignment="1">
      <alignment horizontal="center" vertical="center"/>
    </xf>
    <xf numFmtId="3" fontId="3" fillId="0" borderId="2" xfId="1" applyNumberFormat="1" applyBorder="1" applyAlignment="1">
      <alignment horizontal="center" vertical="center"/>
    </xf>
    <xf numFmtId="9" fontId="3" fillId="0" borderId="2" xfId="1" applyNumberFormat="1" applyBorder="1" applyAlignment="1">
      <alignment horizontal="center" vertical="center"/>
    </xf>
    <xf numFmtId="0" fontId="42" fillId="0" borderId="3" xfId="3" applyFont="1" applyBorder="1" applyAlignment="1">
      <alignment horizontal="center" wrapText="1"/>
    </xf>
    <xf numFmtId="0" fontId="42" fillId="0" borderId="3" xfId="1" applyFont="1" applyBorder="1" applyAlignment="1">
      <alignment horizontal="center" wrapText="1"/>
    </xf>
    <xf numFmtId="0" fontId="42" fillId="0" borderId="0" xfId="1" applyFont="1" applyAlignment="1">
      <alignment horizontal="center" wrapText="1"/>
    </xf>
    <xf numFmtId="3" fontId="3" fillId="0" borderId="14" xfId="1" applyNumberFormat="1" applyFont="1" applyBorder="1" applyAlignment="1">
      <alignment horizontal="center" vertical="center"/>
    </xf>
    <xf numFmtId="3" fontId="15" fillId="0" borderId="14" xfId="1" applyNumberFormat="1" applyFont="1" applyBorder="1" applyAlignment="1">
      <alignment horizontal="center" vertical="center"/>
    </xf>
    <xf numFmtId="3" fontId="3" fillId="0" borderId="14" xfId="1" applyNumberFormat="1" applyBorder="1" applyAlignment="1">
      <alignment horizontal="center" vertical="center"/>
    </xf>
    <xf numFmtId="3" fontId="3" fillId="0" borderId="12" xfId="1" applyNumberFormat="1" applyBorder="1" applyAlignment="1">
      <alignment horizontal="center" vertical="center"/>
    </xf>
    <xf numFmtId="3" fontId="3" fillId="0" borderId="11" xfId="1" applyNumberFormat="1" applyBorder="1" applyAlignment="1">
      <alignment horizontal="center" vertical="center"/>
    </xf>
    <xf numFmtId="9" fontId="3" fillId="0" borderId="14" xfId="1" applyNumberFormat="1" applyBorder="1" applyAlignment="1">
      <alignment horizontal="center" vertical="center"/>
    </xf>
    <xf numFmtId="9" fontId="3" fillId="0" borderId="12" xfId="1" applyNumberFormat="1" applyBorder="1" applyAlignment="1">
      <alignment horizontal="center" vertical="center"/>
    </xf>
    <xf numFmtId="0" fontId="10" fillId="0" borderId="14" xfId="3" applyBorder="1" applyAlignment="1">
      <alignment horizontal="center"/>
    </xf>
    <xf numFmtId="0" fontId="10" fillId="0" borderId="13" xfId="3" applyBorder="1" applyAlignment="1">
      <alignment horizontal="center"/>
    </xf>
    <xf numFmtId="3" fontId="3" fillId="0" borderId="13" xfId="1" applyNumberFormat="1" applyBorder="1" applyAlignment="1">
      <alignment horizontal="center" vertical="center"/>
    </xf>
    <xf numFmtId="9" fontId="3" fillId="0" borderId="23" xfId="1" applyNumberFormat="1" applyBorder="1" applyAlignment="1">
      <alignment horizontal="center" vertical="center"/>
    </xf>
    <xf numFmtId="9" fontId="3" fillId="0" borderId="22" xfId="1" applyNumberFormat="1" applyBorder="1" applyAlignment="1">
      <alignment horizontal="center" vertical="center"/>
    </xf>
    <xf numFmtId="0" fontId="47" fillId="0" borderId="3" xfId="3" applyFont="1" applyBorder="1">
      <alignment horizontal="center"/>
    </xf>
    <xf numFmtId="0" fontId="47" fillId="0" borderId="14" xfId="3" applyFont="1" applyBorder="1">
      <alignment horizontal="center"/>
    </xf>
    <xf numFmtId="3" fontId="5" fillId="0" borderId="19" xfId="1" applyNumberFormat="1" applyFont="1" applyBorder="1" applyAlignment="1">
      <alignment horizontal="center" vertical="center"/>
    </xf>
    <xf numFmtId="3" fontId="3" fillId="0" borderId="15" xfId="1" applyNumberFormat="1" applyBorder="1" applyAlignment="1">
      <alignment horizontal="center" vertical="center"/>
    </xf>
    <xf numFmtId="3" fontId="3" fillId="0" borderId="21" xfId="1" applyNumberFormat="1" applyBorder="1" applyAlignment="1">
      <alignment horizontal="center" vertical="center"/>
    </xf>
    <xf numFmtId="0" fontId="30" fillId="0" borderId="3" xfId="1" applyFont="1" applyBorder="1"/>
    <xf numFmtId="0" fontId="3" fillId="0" borderId="3" xfId="42" applyFont="1" applyBorder="1"/>
    <xf numFmtId="0" fontId="0" fillId="0" borderId="0" xfId="0" applyFill="1" applyBorder="1" applyAlignment="1">
      <alignment vertical="top"/>
    </xf>
    <xf numFmtId="0" fontId="3" fillId="0" borderId="0" xfId="1" applyAlignment="1">
      <alignment vertical="top"/>
    </xf>
    <xf numFmtId="1" fontId="3" fillId="0" borderId="3" xfId="42" applyNumberFormat="1" applyFont="1" applyBorder="1" applyAlignment="1">
      <alignment horizontal="center" vertical="center"/>
    </xf>
    <xf numFmtId="0" fontId="3" fillId="0" borderId="3" xfId="1" applyFont="1" applyBorder="1" applyAlignment="1">
      <alignment horizontal="center" vertical="center"/>
    </xf>
    <xf numFmtId="0" fontId="4" fillId="0" borderId="3" xfId="1" applyFont="1" applyBorder="1" applyAlignment="1">
      <alignment horizontal="center" vertical="center"/>
    </xf>
    <xf numFmtId="0" fontId="8" fillId="0" borderId="3" xfId="2" applyFont="1" applyBorder="1" applyAlignment="1">
      <alignment horizontal="center" wrapText="1"/>
    </xf>
    <xf numFmtId="0" fontId="31" fillId="0" borderId="3" xfId="37" applyFont="1" applyBorder="1"/>
    <xf numFmtId="1" fontId="15" fillId="0" borderId="3" xfId="37" applyNumberFormat="1" applyFont="1" applyBorder="1" applyAlignment="1">
      <alignment horizontal="center"/>
    </xf>
    <xf numFmtId="0" fontId="33" fillId="0" borderId="3" xfId="37" applyFont="1" applyBorder="1"/>
    <xf numFmtId="1" fontId="32" fillId="0" borderId="3" xfId="37" applyNumberFormat="1" applyFont="1" applyBorder="1" applyAlignment="1">
      <alignment horizontal="center"/>
    </xf>
    <xf numFmtId="0" fontId="3" fillId="0" borderId="3" xfId="2" applyFont="1" applyBorder="1" applyAlignment="1">
      <alignment horizontal="center" wrapText="1"/>
    </xf>
    <xf numFmtId="0" fontId="3" fillId="0" borderId="2" xfId="2" applyFont="1" applyBorder="1" applyAlignment="1">
      <alignment horizontal="center" wrapText="1"/>
    </xf>
    <xf numFmtId="0" fontId="5" fillId="0" borderId="3" xfId="2" applyFont="1" applyBorder="1" applyAlignment="1">
      <alignment horizontal="center" wrapText="1"/>
    </xf>
    <xf numFmtId="0" fontId="5" fillId="0" borderId="1" xfId="2" applyFont="1" applyBorder="1" applyAlignment="1">
      <alignment horizontal="center" wrapText="1"/>
    </xf>
    <xf numFmtId="0" fontId="52" fillId="0" borderId="0" xfId="0" applyFont="1"/>
    <xf numFmtId="0" fontId="3" fillId="0" borderId="3" xfId="1" applyBorder="1" applyAlignment="1">
      <alignment wrapText="1"/>
    </xf>
    <xf numFmtId="0" fontId="5" fillId="0" borderId="0" xfId="1" applyFont="1" applyBorder="1" applyAlignment="1">
      <alignment vertical="center" wrapText="1"/>
    </xf>
    <xf numFmtId="179" fontId="4" fillId="0" borderId="3" xfId="1" applyNumberFormat="1" applyFont="1" applyBorder="1" applyAlignment="1">
      <alignment horizontal="center"/>
    </xf>
    <xf numFmtId="0" fontId="34" fillId="0" borderId="3" xfId="1" applyFont="1" applyBorder="1"/>
    <xf numFmtId="179" fontId="3" fillId="0" borderId="3" xfId="1" applyNumberFormat="1" applyFont="1" applyBorder="1" applyAlignment="1">
      <alignment horizontal="center"/>
    </xf>
    <xf numFmtId="179" fontId="3" fillId="0" borderId="14" xfId="1" applyNumberFormat="1" applyBorder="1" applyAlignment="1">
      <alignment horizontal="center"/>
    </xf>
    <xf numFmtId="179" fontId="4" fillId="0" borderId="14" xfId="1" applyNumberFormat="1" applyFont="1" applyBorder="1" applyAlignment="1">
      <alignment horizontal="center"/>
    </xf>
    <xf numFmtId="0" fontId="10" fillId="0" borderId="15" xfId="3" applyBorder="1" applyAlignment="1">
      <alignment horizontal="center"/>
    </xf>
    <xf numFmtId="0" fontId="31" fillId="0" borderId="15" xfId="37" applyFont="1" applyBorder="1"/>
    <xf numFmtId="0" fontId="33" fillId="0" borderId="15" xfId="37" applyFont="1" applyBorder="1"/>
    <xf numFmtId="0" fontId="10" fillId="0" borderId="23" xfId="3" applyBorder="1" applyAlignment="1">
      <alignment horizontal="center"/>
    </xf>
    <xf numFmtId="0" fontId="3" fillId="0" borderId="13" xfId="42" applyFont="1" applyBorder="1"/>
    <xf numFmtId="179" fontId="3" fillId="0" borderId="23" xfId="1" applyNumberFormat="1" applyBorder="1" applyAlignment="1">
      <alignment horizontal="center"/>
    </xf>
    <xf numFmtId="179" fontId="4" fillId="0" borderId="23" xfId="1" applyNumberFormat="1" applyFont="1" applyBorder="1" applyAlignment="1">
      <alignment horizontal="center"/>
    </xf>
    <xf numFmtId="0" fontId="4" fillId="0" borderId="13" xfId="42" applyFont="1" applyBorder="1"/>
    <xf numFmtId="179" fontId="3" fillId="0" borderId="23" xfId="1" applyNumberFormat="1" applyFont="1" applyBorder="1" applyAlignment="1">
      <alignment horizontal="center"/>
    </xf>
    <xf numFmtId="9" fontId="3" fillId="0" borderId="3" xfId="1" applyNumberFormat="1" applyFont="1" applyBorder="1" applyAlignment="1">
      <alignment horizontal="center" vertical="center"/>
    </xf>
    <xf numFmtId="0" fontId="42" fillId="0" borderId="6" xfId="0" applyFont="1" applyBorder="1" applyAlignment="1">
      <alignment horizontal="center"/>
    </xf>
    <xf numFmtId="0" fontId="29" fillId="0" borderId="18" xfId="0" applyFont="1" applyBorder="1" applyAlignment="1">
      <alignment horizontal="center" wrapText="1"/>
    </xf>
    <xf numFmtId="0" fontId="29" fillId="0" borderId="3" xfId="0" applyFont="1" applyBorder="1" applyAlignment="1">
      <alignment horizontal="center" wrapText="1"/>
    </xf>
    <xf numFmtId="0" fontId="42" fillId="0" borderId="3" xfId="0" applyFont="1" applyBorder="1" applyAlignment="1">
      <alignment horizontal="center"/>
    </xf>
    <xf numFmtId="0" fontId="6" fillId="0" borderId="3" xfId="0" applyFont="1" applyFill="1" applyBorder="1" applyAlignment="1">
      <alignment horizontal="left"/>
    </xf>
    <xf numFmtId="0" fontId="35" fillId="0" borderId="3" xfId="37" applyFont="1" applyBorder="1" applyAlignment="1">
      <alignment horizontal="left"/>
    </xf>
    <xf numFmtId="0" fontId="15" fillId="0" borderId="3" xfId="37" applyFont="1" applyBorder="1" applyAlignment="1">
      <alignment horizontal="left" vertical="center"/>
    </xf>
    <xf numFmtId="0" fontId="15" fillId="0" borderId="3" xfId="37" applyBorder="1" applyAlignment="1">
      <alignment horizontal="left" vertical="center"/>
    </xf>
    <xf numFmtId="0" fontId="15" fillId="0" borderId="3" xfId="37" applyFont="1" applyBorder="1" applyAlignment="1">
      <alignment horizontal="left"/>
    </xf>
    <xf numFmtId="0" fontId="0" fillId="0" borderId="0" xfId="0" applyFont="1"/>
    <xf numFmtId="0" fontId="45" fillId="0" borderId="0" xfId="0" applyFont="1"/>
    <xf numFmtId="0" fontId="15" fillId="0" borderId="3" xfId="0" applyFont="1" applyBorder="1"/>
    <xf numFmtId="0" fontId="5" fillId="0" borderId="3" xfId="0" applyFont="1" applyBorder="1"/>
    <xf numFmtId="0" fontId="0" fillId="0" borderId="21" xfId="0" applyBorder="1" applyAlignment="1">
      <alignment horizontal="center" vertical="center" wrapText="1"/>
    </xf>
    <xf numFmtId="0" fontId="0" fillId="0" borderId="2" xfId="0" applyBorder="1" applyAlignment="1">
      <alignment horizontal="center" vertical="center" wrapText="1"/>
    </xf>
    <xf numFmtId="0" fontId="2" fillId="0" borderId="29" xfId="0" applyFont="1" applyBorder="1" applyAlignment="1">
      <alignment horizontal="center" vertical="center" wrapText="1"/>
    </xf>
    <xf numFmtId="3" fontId="2" fillId="0" borderId="27" xfId="0" applyNumberFormat="1" applyFont="1" applyFill="1" applyBorder="1" applyAlignment="1">
      <alignment horizontal="center" vertical="center"/>
    </xf>
    <xf numFmtId="0" fontId="0" fillId="0" borderId="0" xfId="0" applyBorder="1"/>
    <xf numFmtId="0" fontId="2" fillId="0" borderId="19" xfId="0" applyFont="1" applyBorder="1" applyAlignment="1">
      <alignment horizontal="left" vertical="center" wrapText="1"/>
    </xf>
    <xf numFmtId="0" fontId="0" fillId="0" borderId="2" xfId="0" applyBorder="1"/>
    <xf numFmtId="3" fontId="0" fillId="0" borderId="2" xfId="0" applyNumberFormat="1" applyBorder="1" applyAlignment="1">
      <alignment horizontal="center"/>
    </xf>
    <xf numFmtId="0" fontId="45" fillId="0" borderId="33" xfId="0" applyFont="1" applyBorder="1"/>
    <xf numFmtId="3" fontId="45" fillId="0" borderId="34" xfId="0" applyNumberFormat="1" applyFont="1" applyBorder="1" applyAlignment="1">
      <alignment horizontal="center"/>
    </xf>
    <xf numFmtId="9" fontId="45" fillId="0" borderId="35" xfId="0" applyNumberFormat="1" applyFont="1" applyBorder="1" applyAlignment="1">
      <alignment horizontal="center"/>
    </xf>
    <xf numFmtId="3" fontId="2" fillId="0" borderId="1" xfId="0" applyNumberFormat="1" applyFont="1" applyBorder="1" applyAlignment="1">
      <alignment horizontal="center"/>
    </xf>
    <xf numFmtId="179" fontId="3" fillId="0" borderId="14" xfId="1" applyNumberFormat="1" applyFill="1" applyBorder="1" applyAlignment="1">
      <alignment horizontal="center"/>
    </xf>
    <xf numFmtId="179" fontId="4" fillId="0" borderId="14" xfId="1" applyNumberFormat="1" applyFont="1" applyFill="1" applyBorder="1" applyAlignment="1">
      <alignment horizontal="center"/>
    </xf>
    <xf numFmtId="179" fontId="3" fillId="0" borderId="14" xfId="1" applyNumberFormat="1" applyFont="1" applyFill="1" applyBorder="1" applyAlignment="1">
      <alignment horizontal="center"/>
    </xf>
    <xf numFmtId="0" fontId="0" fillId="0" borderId="4" xfId="0" applyBorder="1"/>
    <xf numFmtId="181" fontId="3" fillId="0" borderId="3" xfId="1" applyNumberFormat="1" applyBorder="1" applyAlignment="1">
      <alignment horizontal="center"/>
    </xf>
    <xf numFmtId="181" fontId="3" fillId="0" borderId="2" xfId="1" applyNumberFormat="1" applyFont="1" applyBorder="1" applyAlignment="1">
      <alignment horizontal="center"/>
    </xf>
    <xf numFmtId="181" fontId="5" fillId="0" borderId="1" xfId="1" applyNumberFormat="1" applyFont="1" applyBorder="1" applyAlignment="1">
      <alignment horizontal="center"/>
    </xf>
    <xf numFmtId="0" fontId="5" fillId="0" borderId="14" xfId="2" applyFont="1" applyBorder="1" applyAlignment="1">
      <alignment horizontal="center" wrapText="1"/>
    </xf>
    <xf numFmtId="9" fontId="3" fillId="0" borderId="14" xfId="1" applyNumberFormat="1" applyBorder="1" applyAlignment="1">
      <alignment horizontal="center"/>
    </xf>
    <xf numFmtId="9" fontId="3" fillId="0" borderId="12" xfId="1" applyNumberFormat="1" applyBorder="1" applyAlignment="1">
      <alignment horizontal="center"/>
    </xf>
    <xf numFmtId="9" fontId="5" fillId="0" borderId="10" xfId="1" applyNumberFormat="1" applyFont="1" applyBorder="1" applyAlignment="1">
      <alignment horizontal="center"/>
    </xf>
    <xf numFmtId="0" fontId="5" fillId="0" borderId="36" xfId="2" applyFont="1" applyBorder="1" applyAlignment="1">
      <alignment horizontal="center" wrapText="1"/>
    </xf>
    <xf numFmtId="181" fontId="3" fillId="0" borderId="36" xfId="1" applyNumberFormat="1" applyBorder="1" applyAlignment="1">
      <alignment horizontal="center" wrapText="1"/>
    </xf>
    <xf numFmtId="181" fontId="3" fillId="0" borderId="37" xfId="1" applyNumberFormat="1" applyFont="1" applyBorder="1" applyAlignment="1">
      <alignment horizontal="center" wrapText="1"/>
    </xf>
    <xf numFmtId="181" fontId="5" fillId="0" borderId="38" xfId="1" applyNumberFormat="1" applyFont="1" applyBorder="1" applyAlignment="1">
      <alignment horizontal="center" wrapText="1"/>
    </xf>
    <xf numFmtId="9" fontId="3" fillId="0" borderId="14" xfId="1" applyNumberFormat="1" applyBorder="1" applyAlignment="1">
      <alignment horizontal="center" wrapText="1"/>
    </xf>
    <xf numFmtId="9" fontId="5" fillId="0" borderId="40" xfId="1" applyNumberFormat="1" applyFont="1" applyBorder="1" applyAlignment="1">
      <alignment horizontal="center" wrapText="1"/>
    </xf>
    <xf numFmtId="9" fontId="3" fillId="0" borderId="36" xfId="1" applyNumberFormat="1" applyBorder="1" applyAlignment="1">
      <alignment horizontal="center" wrapText="1"/>
    </xf>
    <xf numFmtId="9" fontId="5" fillId="0" borderId="38" xfId="1" applyNumberFormat="1" applyFont="1" applyBorder="1" applyAlignment="1">
      <alignment horizontal="center" wrapText="1"/>
    </xf>
    <xf numFmtId="0" fontId="29" fillId="0" borderId="5" xfId="2" applyFont="1" applyBorder="1" applyAlignment="1"/>
    <xf numFmtId="181" fontId="3" fillId="0" borderId="14" xfId="1" applyNumberFormat="1" applyFill="1" applyBorder="1" applyAlignment="1">
      <alignment horizontal="center" vertical="center"/>
    </xf>
    <xf numFmtId="181" fontId="4" fillId="0" borderId="14" xfId="1" applyNumberFormat="1" applyFont="1" applyFill="1" applyBorder="1" applyAlignment="1">
      <alignment horizontal="center" vertical="center"/>
    </xf>
    <xf numFmtId="181" fontId="3" fillId="0" borderId="14" xfId="1" applyNumberFormat="1" applyFont="1" applyFill="1" applyBorder="1" applyAlignment="1">
      <alignment horizontal="center" vertical="center"/>
    </xf>
    <xf numFmtId="164" fontId="3" fillId="0" borderId="3" xfId="1" applyNumberFormat="1" applyBorder="1" applyAlignment="1">
      <alignment horizontal="center" vertical="center"/>
    </xf>
    <xf numFmtId="9" fontId="2" fillId="0" borderId="0" xfId="0" applyNumberFormat="1" applyFont="1" applyBorder="1" applyAlignment="1">
      <alignment horizontal="center"/>
    </xf>
    <xf numFmtId="0" fontId="0" fillId="0" borderId="0" xfId="0" applyAlignment="1">
      <alignment horizontal="center"/>
    </xf>
    <xf numFmtId="3" fontId="0" fillId="0" borderId="3" xfId="0" applyNumberFormat="1" applyFont="1" applyBorder="1" applyAlignment="1">
      <alignment horizontal="center" vertical="center" wrapText="1"/>
    </xf>
    <xf numFmtId="164" fontId="0" fillId="0" borderId="2" xfId="0" applyNumberFormat="1" applyFont="1" applyFill="1" applyBorder="1" applyAlignment="1">
      <alignment horizontal="center" vertical="center"/>
    </xf>
    <xf numFmtId="0" fontId="0" fillId="0" borderId="2" xfId="0" applyFont="1" applyBorder="1" applyAlignment="1">
      <alignment horizontal="center" vertical="center" wrapText="1"/>
    </xf>
    <xf numFmtId="3" fontId="2" fillId="0" borderId="0" xfId="0" applyNumberFormat="1" applyFont="1" applyFill="1" applyBorder="1" applyAlignment="1">
      <alignment horizontal="center" vertical="center"/>
    </xf>
    <xf numFmtId="0" fontId="0" fillId="0" borderId="3" xfId="0" applyBorder="1" applyAlignment="1">
      <alignment horizontal="center"/>
    </xf>
    <xf numFmtId="3" fontId="2" fillId="0" borderId="30" xfId="0" applyNumberFormat="1" applyFont="1" applyFill="1" applyBorder="1" applyAlignment="1">
      <alignment horizontal="center" vertical="center"/>
    </xf>
    <xf numFmtId="0" fontId="2" fillId="0" borderId="33" xfId="0" applyFont="1" applyBorder="1"/>
    <xf numFmtId="0" fontId="56" fillId="0" borderId="0" xfId="37" applyFont="1"/>
    <xf numFmtId="0" fontId="56" fillId="0" borderId="0" xfId="37" applyFont="1" applyAlignment="1">
      <alignment vertical="top"/>
    </xf>
    <xf numFmtId="0" fontId="0" fillId="0" borderId="3" xfId="0" applyBorder="1" applyAlignment="1">
      <alignment wrapText="1"/>
    </xf>
    <xf numFmtId="0" fontId="42" fillId="0" borderId="12" xfId="1" applyFont="1" applyBorder="1" applyAlignment="1">
      <alignment horizontal="center" wrapText="1"/>
    </xf>
    <xf numFmtId="0" fontId="3" fillId="0" borderId="14" xfId="1" applyFont="1" applyBorder="1"/>
    <xf numFmtId="0" fontId="2" fillId="0" borderId="1" xfId="0" applyFont="1" applyBorder="1" applyAlignment="1">
      <alignment horizontal="left"/>
    </xf>
    <xf numFmtId="164" fontId="0" fillId="0" borderId="2" xfId="0" applyNumberFormat="1" applyBorder="1" applyAlignment="1">
      <alignment horizontal="center"/>
    </xf>
    <xf numFmtId="3" fontId="3" fillId="0" borderId="14" xfId="1" applyNumberFormat="1" applyBorder="1" applyAlignment="1">
      <alignment horizontal="center"/>
    </xf>
    <xf numFmtId="0" fontId="6" fillId="0" borderId="18" xfId="3" applyFont="1" applyBorder="1" applyAlignment="1">
      <alignment horizontal="center" vertical="center"/>
    </xf>
    <xf numFmtId="0" fontId="6" fillId="0" borderId="18"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7" xfId="3" applyFont="1" applyBorder="1" applyAlignment="1">
      <alignment horizontal="center" vertical="center" wrapText="1"/>
    </xf>
    <xf numFmtId="0" fontId="3" fillId="0" borderId="3" xfId="1" applyFont="1" applyBorder="1" applyAlignment="1">
      <alignment wrapText="1"/>
    </xf>
    <xf numFmtId="0" fontId="3" fillId="0" borderId="14" xfId="1" applyBorder="1" applyAlignment="1"/>
    <xf numFmtId="0" fontId="3" fillId="0" borderId="12" xfId="1" applyBorder="1" applyAlignment="1"/>
    <xf numFmtId="0" fontId="3" fillId="0" borderId="2" xfId="1" applyBorder="1" applyAlignment="1"/>
    <xf numFmtId="0" fontId="6" fillId="0" borderId="1" xfId="3" applyFont="1" applyBorder="1" applyAlignment="1">
      <alignment wrapText="1"/>
    </xf>
    <xf numFmtId="0" fontId="3" fillId="0" borderId="14" xfId="1" applyFont="1" applyBorder="1" applyAlignment="1">
      <alignment wrapText="1"/>
    </xf>
    <xf numFmtId="0" fontId="6" fillId="0" borderId="0" xfId="3" applyFont="1" applyBorder="1" applyAlignment="1">
      <alignment horizontal="center" vertical="center" wrapText="1"/>
    </xf>
    <xf numFmtId="3" fontId="3" fillId="0" borderId="0" xfId="1" applyNumberFormat="1" applyBorder="1" applyAlignment="1">
      <alignment horizontal="center"/>
    </xf>
    <xf numFmtId="3" fontId="5" fillId="0" borderId="0" xfId="1" applyNumberFormat="1" applyFont="1" applyBorder="1" applyAlignment="1">
      <alignment horizontal="center"/>
    </xf>
    <xf numFmtId="0" fontId="59" fillId="0" borderId="0" xfId="3" applyFont="1" applyBorder="1" applyAlignment="1">
      <alignment vertical="center"/>
    </xf>
    <xf numFmtId="0" fontId="3" fillId="0" borderId="0" xfId="1" applyBorder="1"/>
    <xf numFmtId="0" fontId="41" fillId="0" borderId="0" xfId="2" applyFont="1" applyBorder="1" applyAlignment="1"/>
    <xf numFmtId="0" fontId="10" fillId="0" borderId="36" xfId="3" applyBorder="1">
      <alignment horizontal="center"/>
    </xf>
    <xf numFmtId="3" fontId="4" fillId="0" borderId="36" xfId="1" applyNumberFormat="1" applyFont="1" applyBorder="1" applyAlignment="1">
      <alignment horizontal="center" vertical="center"/>
    </xf>
    <xf numFmtId="0" fontId="10" fillId="0" borderId="36" xfId="3" applyBorder="1" applyAlignment="1">
      <alignment horizontal="center"/>
    </xf>
    <xf numFmtId="9" fontId="3" fillId="0" borderId="36" xfId="1" applyNumberFormat="1" applyBorder="1" applyAlignment="1">
      <alignment horizontal="center" vertical="center"/>
    </xf>
    <xf numFmtId="9" fontId="3" fillId="0" borderId="37" xfId="1" applyNumberFormat="1" applyBorder="1" applyAlignment="1">
      <alignment horizontal="center" vertical="center"/>
    </xf>
    <xf numFmtId="0" fontId="47" fillId="0" borderId="36" xfId="3" applyFont="1" applyBorder="1">
      <alignment horizontal="center"/>
    </xf>
    <xf numFmtId="3" fontId="3" fillId="0" borderId="36" xfId="1" applyNumberFormat="1" applyBorder="1" applyAlignment="1">
      <alignment horizontal="center" vertical="center"/>
    </xf>
    <xf numFmtId="0" fontId="2" fillId="0" borderId="3" xfId="0" applyFont="1" applyBorder="1" applyAlignment="1">
      <alignment horizontal="center" wrapText="1"/>
    </xf>
    <xf numFmtId="0" fontId="8" fillId="0" borderId="3" xfId="2" applyFont="1" applyBorder="1" applyAlignment="1">
      <alignment horizontal="center" vertical="top" wrapText="1"/>
    </xf>
    <xf numFmtId="3" fontId="3" fillId="0" borderId="3" xfId="44" applyNumberFormat="1" applyFont="1" applyBorder="1" applyAlignment="1">
      <alignment horizontal="center"/>
    </xf>
    <xf numFmtId="3" fontId="3" fillId="0" borderId="2" xfId="44" applyNumberFormat="1" applyFont="1" applyBorder="1" applyAlignment="1">
      <alignment horizontal="center"/>
    </xf>
    <xf numFmtId="0" fontId="42" fillId="0" borderId="3" xfId="3" applyFont="1" applyBorder="1" applyAlignment="1">
      <alignment horizontal="left"/>
    </xf>
    <xf numFmtId="0" fontId="42" fillId="0" borderId="3" xfId="3" applyFont="1" applyBorder="1">
      <alignment horizontal="center"/>
    </xf>
    <xf numFmtId="0" fontId="42" fillId="0" borderId="36" xfId="3" applyFont="1" applyBorder="1">
      <alignment horizontal="center"/>
    </xf>
    <xf numFmtId="0" fontId="42" fillId="0" borderId="12" xfId="3" applyFont="1" applyBorder="1" applyAlignment="1">
      <alignment horizontal="center" wrapText="1"/>
    </xf>
    <xf numFmtId="3" fontId="3" fillId="0" borderId="36" xfId="44" applyNumberFormat="1" applyFont="1" applyBorder="1" applyAlignment="1">
      <alignment horizontal="center"/>
    </xf>
    <xf numFmtId="3" fontId="3" fillId="0" borderId="37" xfId="44" applyNumberFormat="1" applyFont="1" applyBorder="1" applyAlignment="1">
      <alignment horizontal="center"/>
    </xf>
    <xf numFmtId="3" fontId="5" fillId="0" borderId="38" xfId="44" applyNumberFormat="1" applyFont="1" applyBorder="1" applyAlignment="1">
      <alignment horizontal="center" vertical="center"/>
    </xf>
    <xf numFmtId="9" fontId="6" fillId="0" borderId="10" xfId="44" applyNumberFormat="1" applyFont="1" applyBorder="1" applyAlignment="1">
      <alignment horizontal="center" vertical="center"/>
    </xf>
    <xf numFmtId="9" fontId="3" fillId="0" borderId="13" xfId="1" applyNumberFormat="1" applyBorder="1" applyAlignment="1">
      <alignment horizontal="center"/>
    </xf>
    <xf numFmtId="9" fontId="5" fillId="0" borderId="9" xfId="1" applyNumberFormat="1" applyFont="1" applyBorder="1" applyAlignment="1">
      <alignment horizontal="center"/>
    </xf>
    <xf numFmtId="9" fontId="3" fillId="0" borderId="43" xfId="1" applyNumberFormat="1" applyBorder="1" applyAlignment="1">
      <alignment horizontal="center"/>
    </xf>
    <xf numFmtId="0" fontId="3" fillId="0" borderId="3" xfId="2" applyFont="1" applyFill="1" applyBorder="1" applyAlignment="1">
      <alignment horizontal="left"/>
    </xf>
    <xf numFmtId="181" fontId="3" fillId="0" borderId="3" xfId="2" applyNumberFormat="1" applyFont="1" applyFill="1" applyBorder="1">
      <alignment horizontal="center"/>
    </xf>
    <xf numFmtId="3" fontId="5" fillId="0" borderId="9" xfId="1" applyNumberFormat="1" applyFont="1" applyBorder="1" applyAlignment="1">
      <alignment horizontal="center" vertical="center"/>
    </xf>
    <xf numFmtId="3" fontId="0" fillId="0" borderId="0" xfId="0" applyNumberFormat="1" applyFont="1" applyFill="1" applyBorder="1" applyAlignment="1">
      <alignment horizontal="center" vertical="center"/>
    </xf>
    <xf numFmtId="0" fontId="48" fillId="0" borderId="1" xfId="1" applyFont="1" applyBorder="1" applyAlignment="1">
      <alignment horizontal="center"/>
    </xf>
    <xf numFmtId="9" fontId="4" fillId="0" borderId="14" xfId="44" applyNumberFormat="1" applyFont="1" applyBorder="1" applyAlignment="1">
      <alignment horizontal="center" vertical="center"/>
    </xf>
    <xf numFmtId="9" fontId="4" fillId="0" borderId="12" xfId="44" applyNumberFormat="1" applyFont="1" applyBorder="1" applyAlignment="1">
      <alignment horizontal="center" vertical="center"/>
    </xf>
    <xf numFmtId="0" fontId="15" fillId="0" borderId="2" xfId="37" applyFont="1" applyBorder="1"/>
    <xf numFmtId="180" fontId="15" fillId="0" borderId="2" xfId="37" applyNumberFormat="1" applyBorder="1" applyAlignment="1">
      <alignment horizontal="center" vertical="center"/>
    </xf>
    <xf numFmtId="9" fontId="15" fillId="0" borderId="2" xfId="37" applyNumberFormat="1" applyBorder="1" applyAlignment="1">
      <alignment horizontal="center" vertical="center"/>
    </xf>
    <xf numFmtId="0" fontId="35" fillId="0" borderId="1" xfId="37" applyFont="1" applyBorder="1"/>
    <xf numFmtId="180" fontId="35" fillId="0" borderId="1" xfId="37" applyNumberFormat="1" applyFont="1" applyBorder="1" applyAlignment="1">
      <alignment horizontal="center" vertical="center"/>
    </xf>
    <xf numFmtId="180" fontId="35" fillId="0" borderId="10" xfId="37" applyNumberFormat="1" applyFont="1" applyBorder="1" applyAlignment="1">
      <alignment horizontal="center" vertical="center"/>
    </xf>
    <xf numFmtId="9" fontId="35" fillId="0" borderId="1" xfId="37" applyNumberFormat="1" applyFont="1" applyBorder="1" applyAlignment="1">
      <alignment horizontal="center" vertical="center"/>
    </xf>
    <xf numFmtId="0" fontId="4" fillId="0" borderId="3" xfId="2" applyFont="1" applyFill="1" applyBorder="1" applyAlignment="1">
      <alignment horizontal="left"/>
    </xf>
    <xf numFmtId="0" fontId="3" fillId="0" borderId="3" xfId="1" applyFill="1" applyBorder="1"/>
    <xf numFmtId="9" fontId="3" fillId="0" borderId="3" xfId="2" applyNumberFormat="1" applyFont="1" applyFill="1" applyBorder="1">
      <alignment horizontal="center"/>
    </xf>
    <xf numFmtId="3" fontId="0" fillId="0" borderId="3" xfId="0" applyNumberFormat="1" applyFill="1" applyBorder="1" applyAlignment="1">
      <alignment horizontal="center"/>
    </xf>
    <xf numFmtId="0" fontId="4" fillId="0" borderId="3" xfId="1" applyFont="1" applyFill="1" applyBorder="1"/>
    <xf numFmtId="3" fontId="4" fillId="0" borderId="3" xfId="1" applyNumberFormat="1" applyFont="1" applyFill="1" applyBorder="1" applyAlignment="1">
      <alignment horizontal="center" vertical="center"/>
    </xf>
    <xf numFmtId="9" fontId="3" fillId="0" borderId="3" xfId="1" applyNumberFormat="1" applyFont="1" applyFill="1" applyBorder="1" applyAlignment="1">
      <alignment horizontal="center" vertical="center"/>
    </xf>
    <xf numFmtId="0" fontId="29" fillId="0" borderId="0" xfId="1" applyFont="1"/>
    <xf numFmtId="0" fontId="29" fillId="0" borderId="3" xfId="1" applyFont="1" applyBorder="1"/>
    <xf numFmtId="0" fontId="6" fillId="0" borderId="2" xfId="1" applyFont="1" applyBorder="1" applyAlignment="1">
      <alignment horizontal="center" wrapText="1"/>
    </xf>
    <xf numFmtId="0" fontId="6" fillId="0" borderId="12" xfId="1" applyFont="1" applyBorder="1" applyAlignment="1">
      <alignment horizontal="center" wrapText="1"/>
    </xf>
    <xf numFmtId="0" fontId="6" fillId="0" borderId="13" xfId="1" applyFont="1" applyBorder="1" applyAlignment="1">
      <alignment horizontal="center" wrapText="1"/>
    </xf>
    <xf numFmtId="0" fontId="6" fillId="0" borderId="3" xfId="1" applyFont="1" applyBorder="1" applyAlignment="1">
      <alignment horizontal="center" wrapText="1"/>
    </xf>
    <xf numFmtId="0" fontId="3" fillId="0" borderId="14" xfId="1" applyBorder="1" applyAlignment="1">
      <alignment horizontal="center" vertical="center"/>
    </xf>
    <xf numFmtId="3" fontId="62" fillId="0" borderId="3" xfId="1" applyNumberFormat="1" applyFont="1" applyFill="1" applyBorder="1" applyAlignment="1">
      <alignment horizontal="center" vertical="center" wrapText="1"/>
    </xf>
    <xf numFmtId="3" fontId="62" fillId="0" borderId="14" xfId="1" applyNumberFormat="1" applyFont="1" applyFill="1" applyBorder="1" applyAlignment="1">
      <alignment horizontal="center" vertical="center" wrapText="1"/>
    </xf>
    <xf numFmtId="0" fontId="3" fillId="0" borderId="0" xfId="1" applyFont="1" applyAlignment="1">
      <alignment horizontal="center"/>
    </xf>
    <xf numFmtId="0" fontId="3" fillId="0" borderId="12" xfId="1" applyBorder="1" applyAlignment="1">
      <alignment horizontal="center" vertical="center"/>
    </xf>
    <xf numFmtId="179" fontId="3" fillId="0" borderId="2" xfId="1" applyNumberFormat="1" applyBorder="1" applyAlignment="1">
      <alignment horizontal="center"/>
    </xf>
    <xf numFmtId="0" fontId="3" fillId="0" borderId="3" xfId="1" applyBorder="1" applyAlignment="1">
      <alignment horizontal="center" vertical="center"/>
    </xf>
    <xf numFmtId="0" fontId="3" fillId="0" borderId="2" xfId="1" applyBorder="1" applyAlignment="1">
      <alignment horizontal="center" vertical="center"/>
    </xf>
    <xf numFmtId="164" fontId="3" fillId="0" borderId="3" xfId="1" applyNumberFormat="1" applyBorder="1"/>
    <xf numFmtId="164" fontId="3" fillId="0" borderId="3" xfId="1" applyNumberFormat="1" applyBorder="1" applyAlignment="1">
      <alignment horizontal="center"/>
    </xf>
    <xf numFmtId="3" fontId="5" fillId="0" borderId="0" xfId="1" applyNumberFormat="1" applyFont="1" applyBorder="1" applyAlignment="1">
      <alignment horizontal="center" vertical="center"/>
    </xf>
    <xf numFmtId="9" fontId="5" fillId="0" borderId="0" xfId="1" applyNumberFormat="1" applyFont="1" applyBorder="1" applyAlignment="1">
      <alignment horizontal="center" vertical="center"/>
    </xf>
    <xf numFmtId="0" fontId="4" fillId="0" borderId="0" xfId="1" applyFont="1" applyBorder="1" applyAlignment="1">
      <alignment vertical="top" wrapText="1"/>
    </xf>
    <xf numFmtId="0" fontId="15" fillId="0" borderId="3" xfId="0" applyFont="1" applyBorder="1" applyAlignment="1">
      <alignment wrapText="1"/>
    </xf>
    <xf numFmtId="0" fontId="52" fillId="0" borderId="3" xfId="1" applyFont="1" applyBorder="1" applyAlignment="1">
      <alignment horizontal="center" wrapText="1"/>
    </xf>
    <xf numFmtId="0" fontId="52" fillId="0" borderId="2" xfId="1" applyFont="1" applyBorder="1" applyAlignment="1">
      <alignment horizontal="center" wrapText="1"/>
    </xf>
    <xf numFmtId="0" fontId="52" fillId="0" borderId="12" xfId="1" applyFont="1" applyBorder="1" applyAlignment="1">
      <alignment horizontal="center" wrapText="1"/>
    </xf>
    <xf numFmtId="0" fontId="42" fillId="0" borderId="0" xfId="1" applyFont="1" applyBorder="1" applyAlignment="1">
      <alignment horizontal="center" wrapText="1"/>
    </xf>
    <xf numFmtId="9" fontId="3" fillId="0" borderId="0" xfId="1" applyNumberFormat="1" applyFont="1" applyBorder="1" applyAlignment="1">
      <alignment horizontal="center" wrapText="1"/>
    </xf>
    <xf numFmtId="3" fontId="3" fillId="0" borderId="0" xfId="1" applyNumberFormat="1" applyFont="1" applyBorder="1" applyAlignment="1">
      <alignment horizontal="center" wrapText="1"/>
    </xf>
    <xf numFmtId="3" fontId="3" fillId="0" borderId="0" xfId="1" applyNumberFormat="1" applyFont="1" applyBorder="1" applyAlignment="1">
      <alignment horizontal="center" vertical="center"/>
    </xf>
    <xf numFmtId="3" fontId="15" fillId="0" borderId="0" xfId="1" applyNumberFormat="1" applyFont="1" applyBorder="1" applyAlignment="1">
      <alignment horizontal="center" vertical="center"/>
    </xf>
    <xf numFmtId="0" fontId="28" fillId="0" borderId="0" xfId="16" applyFont="1" applyBorder="1" applyAlignment="1"/>
    <xf numFmtId="0" fontId="29" fillId="0" borderId="0" xfId="2" applyFont="1" applyBorder="1" applyAlignment="1"/>
    <xf numFmtId="0" fontId="29" fillId="0" borderId="4" xfId="2" applyFont="1" applyBorder="1" applyAlignment="1"/>
    <xf numFmtId="0" fontId="42" fillId="0" borderId="4" xfId="1" applyFont="1" applyBorder="1" applyAlignment="1">
      <alignment horizontal="center" wrapText="1"/>
    </xf>
    <xf numFmtId="9" fontId="3" fillId="0" borderId="4" xfId="1" applyNumberFormat="1" applyFont="1" applyBorder="1" applyAlignment="1">
      <alignment horizontal="center" wrapText="1"/>
    </xf>
    <xf numFmtId="164" fontId="3" fillId="0" borderId="3" xfId="1" applyNumberFormat="1" applyFont="1" applyBorder="1" applyAlignment="1">
      <alignment horizontal="center" wrapText="1"/>
    </xf>
    <xf numFmtId="164" fontId="3" fillId="0" borderId="2" xfId="1" applyNumberFormat="1" applyFont="1" applyBorder="1" applyAlignment="1">
      <alignment horizontal="center" wrapText="1"/>
    </xf>
    <xf numFmtId="164" fontId="3" fillId="0" borderId="12" xfId="1" applyNumberFormat="1" applyFont="1" applyBorder="1" applyAlignment="1">
      <alignment horizontal="center" wrapText="1"/>
    </xf>
    <xf numFmtId="0" fontId="3" fillId="0" borderId="42" xfId="1" applyBorder="1"/>
    <xf numFmtId="3" fontId="3" fillId="0" borderId="0" xfId="1" applyNumberFormat="1"/>
    <xf numFmtId="1" fontId="3" fillId="0" borderId="3" xfId="1" applyNumberFormat="1" applyBorder="1" applyAlignment="1">
      <alignment horizontal="center"/>
    </xf>
    <xf numFmtId="1" fontId="5" fillId="0" borderId="1" xfId="1" applyNumberFormat="1" applyFont="1" applyBorder="1" applyAlignment="1">
      <alignment horizontal="center" vertical="center"/>
    </xf>
    <xf numFmtId="0" fontId="0" fillId="0" borderId="0" xfId="0" applyBorder="1" applyAlignment="1">
      <alignment vertical="top" wrapText="1"/>
    </xf>
    <xf numFmtId="9" fontId="3" fillId="0" borderId="0" xfId="1" applyNumberFormat="1"/>
    <xf numFmtId="0" fontId="5" fillId="0" borderId="44" xfId="1" applyFont="1" applyBorder="1" applyAlignment="1">
      <alignment horizontal="left" vertical="center"/>
    </xf>
    <xf numFmtId="9" fontId="5" fillId="0" borderId="44" xfId="1" applyNumberFormat="1" applyFont="1" applyBorder="1" applyAlignment="1">
      <alignment horizontal="center" vertical="center"/>
    </xf>
    <xf numFmtId="0" fontId="5" fillId="0" borderId="3" xfId="1" applyFont="1" applyBorder="1" applyAlignment="1">
      <alignment horizontal="left" vertical="center" wrapText="1"/>
    </xf>
    <xf numFmtId="179" fontId="5" fillId="0" borderId="3" xfId="1" applyNumberFormat="1" applyFont="1" applyBorder="1" applyAlignment="1">
      <alignment horizontal="center" vertical="center"/>
    </xf>
    <xf numFmtId="0" fontId="5" fillId="0" borderId="27" xfId="1" applyFont="1" applyBorder="1" applyAlignment="1">
      <alignment horizontal="left" vertical="center"/>
    </xf>
    <xf numFmtId="9" fontId="5" fillId="0" borderId="27" xfId="1" applyNumberFormat="1" applyFont="1" applyBorder="1" applyAlignment="1">
      <alignment horizontal="center" vertical="center"/>
    </xf>
    <xf numFmtId="164" fontId="3" fillId="0" borderId="0" xfId="1" applyNumberFormat="1" applyBorder="1" applyAlignment="1">
      <alignment horizontal="center"/>
    </xf>
    <xf numFmtId="0" fontId="42" fillId="0" borderId="6" xfId="0" applyFont="1" applyBorder="1" applyAlignment="1">
      <alignment horizontal="center" vertical="top" wrapText="1"/>
    </xf>
    <xf numFmtId="0" fontId="42" fillId="0" borderId="3" xfId="0" applyFont="1" applyBorder="1" applyAlignment="1">
      <alignment horizontal="center" vertical="top" wrapText="1"/>
    </xf>
    <xf numFmtId="0" fontId="2" fillId="0" borderId="27" xfId="0" applyFont="1" applyBorder="1" applyAlignment="1">
      <alignment horizontal="center" vertical="center" wrapText="1"/>
    </xf>
    <xf numFmtId="0" fontId="45" fillId="0" borderId="27" xfId="0" applyFont="1" applyBorder="1" applyAlignment="1">
      <alignment horizontal="center" vertical="center" wrapText="1"/>
    </xf>
    <xf numFmtId="3" fontId="2" fillId="0" borderId="45" xfId="0" applyNumberFormat="1" applyFont="1" applyFill="1" applyBorder="1" applyAlignment="1">
      <alignment horizontal="center" vertical="center"/>
    </xf>
    <xf numFmtId="9" fontId="2" fillId="0" borderId="27" xfId="0" applyNumberFormat="1" applyFont="1" applyBorder="1" applyAlignment="1">
      <alignment horizontal="center"/>
    </xf>
    <xf numFmtId="164" fontId="2" fillId="0" borderId="27" xfId="0" applyNumberFormat="1" applyFont="1" applyFill="1" applyBorder="1" applyAlignment="1">
      <alignment horizontal="center" vertical="center"/>
    </xf>
    <xf numFmtId="0" fontId="45" fillId="0" borderId="26" xfId="0" applyFont="1" applyBorder="1" applyAlignment="1">
      <alignment horizontal="center" vertical="center" wrapText="1"/>
    </xf>
    <xf numFmtId="3" fontId="45" fillId="0" borderId="26"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3" fontId="2" fillId="2" borderId="45" xfId="0" applyNumberFormat="1" applyFont="1" applyFill="1" applyBorder="1" applyAlignment="1">
      <alignment horizontal="center" vertical="center"/>
    </xf>
    <xf numFmtId="3" fontId="45" fillId="0" borderId="35" xfId="0" applyNumberFormat="1" applyFont="1" applyBorder="1" applyAlignment="1">
      <alignment horizontal="center"/>
    </xf>
    <xf numFmtId="164" fontId="2" fillId="0" borderId="35"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wrapText="1"/>
    </xf>
    <xf numFmtId="0" fontId="35" fillId="0" borderId="2" xfId="37" applyFont="1" applyBorder="1" applyAlignment="1">
      <alignment horizontal="center" wrapText="1"/>
    </xf>
    <xf numFmtId="0" fontId="0" fillId="0" borderId="18" xfId="0" applyBorder="1"/>
    <xf numFmtId="3" fontId="0" fillId="0" borderId="18" xfId="0" applyNumberFormat="1" applyBorder="1" applyAlignment="1">
      <alignment horizontal="center"/>
    </xf>
    <xf numFmtId="0" fontId="0" fillId="0" borderId="26" xfId="0" applyFill="1" applyBorder="1"/>
    <xf numFmtId="3" fontId="0" fillId="0" borderId="26" xfId="0" applyNumberFormat="1" applyFill="1" applyBorder="1" applyAlignment="1">
      <alignment horizontal="center"/>
    </xf>
    <xf numFmtId="0" fontId="15" fillId="0" borderId="26" xfId="37" applyFont="1" applyFill="1" applyBorder="1" applyAlignment="1">
      <alignment horizontal="left" wrapText="1"/>
    </xf>
    <xf numFmtId="0" fontId="15" fillId="0" borderId="3" xfId="37" applyFont="1" applyBorder="1" applyAlignment="1">
      <alignment horizontal="left" vertical="center" wrapText="1"/>
    </xf>
    <xf numFmtId="0" fontId="2" fillId="0" borderId="0" xfId="0" applyFont="1" applyBorder="1" applyAlignment="1">
      <alignment horizontal="left" vertical="center" wrapText="1"/>
    </xf>
    <xf numFmtId="0" fontId="3" fillId="0" borderId="0" xfId="1" applyBorder="1" applyAlignment="1">
      <alignment vertical="top" wrapText="1"/>
    </xf>
    <xf numFmtId="3" fontId="4" fillId="0" borderId="37" xfId="1" applyNumberFormat="1" applyFont="1" applyBorder="1" applyAlignment="1">
      <alignment horizontal="center" vertical="center"/>
    </xf>
    <xf numFmtId="0" fontId="5" fillId="0" borderId="27" xfId="1" applyFont="1" applyBorder="1" applyAlignment="1">
      <alignment vertical="center"/>
    </xf>
    <xf numFmtId="3" fontId="5" fillId="0" borderId="27" xfId="1" applyNumberFormat="1" applyFont="1" applyBorder="1" applyAlignment="1">
      <alignment horizontal="center" vertical="center"/>
    </xf>
    <xf numFmtId="3" fontId="5" fillId="0" borderId="47" xfId="1" applyNumberFormat="1" applyFont="1" applyBorder="1" applyAlignment="1">
      <alignment horizontal="center" vertical="center"/>
    </xf>
    <xf numFmtId="3" fontId="5" fillId="0" borderId="46" xfId="1" applyNumberFormat="1" applyFont="1" applyBorder="1" applyAlignment="1">
      <alignment horizontal="center" vertical="center"/>
    </xf>
    <xf numFmtId="0" fontId="5" fillId="0" borderId="27" xfId="1" applyFont="1" applyBorder="1"/>
    <xf numFmtId="9" fontId="5" fillId="0" borderId="47" xfId="1" applyNumberFormat="1" applyFont="1" applyBorder="1" applyAlignment="1">
      <alignment horizontal="center" vertical="center"/>
    </xf>
    <xf numFmtId="9" fontId="5" fillId="0" borderId="46" xfId="1" applyNumberFormat="1" applyFont="1" applyBorder="1" applyAlignment="1">
      <alignment horizontal="center" vertical="center"/>
    </xf>
    <xf numFmtId="3" fontId="3" fillId="0" borderId="37" xfId="1" applyNumberFormat="1" applyBorder="1" applyAlignment="1">
      <alignment horizontal="center" vertical="center"/>
    </xf>
    <xf numFmtId="9" fontId="10" fillId="0" borderId="41" xfId="3" applyNumberFormat="1" applyBorder="1">
      <alignment horizontal="center"/>
    </xf>
    <xf numFmtId="9" fontId="3" fillId="0" borderId="36" xfId="1" applyNumberFormat="1" applyBorder="1" applyAlignment="1">
      <alignment horizontal="right" indent="2"/>
    </xf>
    <xf numFmtId="9" fontId="3" fillId="0" borderId="37" xfId="1" applyNumberFormat="1" applyBorder="1" applyAlignment="1">
      <alignment horizontal="right" indent="2"/>
    </xf>
    <xf numFmtId="9" fontId="5" fillId="0" borderId="27" xfId="1" applyNumberFormat="1" applyFont="1" applyBorder="1" applyAlignment="1">
      <alignment horizontal="right" vertical="center" indent="2"/>
    </xf>
    <xf numFmtId="9" fontId="5" fillId="0" borderId="47" xfId="1" applyNumberFormat="1" applyFont="1" applyBorder="1" applyAlignment="1">
      <alignment horizontal="right" vertical="center" indent="2"/>
    </xf>
    <xf numFmtId="9" fontId="5" fillId="0" borderId="46" xfId="1" applyNumberFormat="1" applyFont="1" applyBorder="1" applyAlignment="1">
      <alignment horizontal="right" vertical="center" indent="2"/>
    </xf>
    <xf numFmtId="0" fontId="3" fillId="0" borderId="0" xfId="1" applyAlignment="1">
      <alignment horizontal="center"/>
    </xf>
    <xf numFmtId="3" fontId="3" fillId="0" borderId="12" xfId="1" applyNumberFormat="1" applyBorder="1" applyAlignment="1">
      <alignment horizontal="center"/>
    </xf>
    <xf numFmtId="0" fontId="6" fillId="0" borderId="36" xfId="1" applyFont="1" applyBorder="1" applyAlignment="1">
      <alignment horizontal="center" wrapText="1"/>
    </xf>
    <xf numFmtId="179" fontId="3" fillId="0" borderId="36" xfId="1" applyNumberFormat="1" applyBorder="1" applyAlignment="1">
      <alignment horizontal="center"/>
    </xf>
    <xf numFmtId="179" fontId="3" fillId="0" borderId="37" xfId="1" applyNumberFormat="1" applyBorder="1" applyAlignment="1">
      <alignment horizontal="center"/>
    </xf>
    <xf numFmtId="0" fontId="3" fillId="0" borderId="37" xfId="1" applyBorder="1" applyAlignment="1">
      <alignment horizontal="center" vertical="center"/>
    </xf>
    <xf numFmtId="0" fontId="5" fillId="0" borderId="27" xfId="1" applyFont="1" applyBorder="1" applyAlignment="1">
      <alignment horizontal="center"/>
    </xf>
    <xf numFmtId="9" fontId="5" fillId="0" borderId="27" xfId="1" applyNumberFormat="1" applyFont="1" applyBorder="1" applyAlignment="1">
      <alignment horizontal="center"/>
    </xf>
    <xf numFmtId="0" fontId="3" fillId="0" borderId="14" xfId="1" applyBorder="1" applyAlignment="1">
      <alignment horizontal="center"/>
    </xf>
    <xf numFmtId="181" fontId="48" fillId="0" borderId="36" xfId="1" applyNumberFormat="1" applyFont="1" applyBorder="1" applyAlignment="1">
      <alignment horizontal="center" wrapText="1"/>
    </xf>
    <xf numFmtId="181" fontId="48" fillId="0" borderId="39" xfId="1" applyNumberFormat="1" applyFont="1" applyBorder="1" applyAlignment="1">
      <alignment horizontal="center" wrapText="1"/>
    </xf>
    <xf numFmtId="181" fontId="48" fillId="0" borderId="48" xfId="1" applyNumberFormat="1" applyFont="1" applyBorder="1" applyAlignment="1">
      <alignment horizontal="center" wrapText="1"/>
    </xf>
    <xf numFmtId="0" fontId="4" fillId="0" borderId="3" xfId="1" applyFont="1" applyBorder="1" applyAlignment="1">
      <alignment horizontal="center"/>
    </xf>
    <xf numFmtId="0" fontId="4" fillId="0" borderId="3" xfId="42" applyFont="1" applyBorder="1"/>
    <xf numFmtId="179" fontId="1" fillId="0" borderId="0" xfId="42" applyNumberFormat="1"/>
    <xf numFmtId="0" fontId="0" fillId="0" borderId="3" xfId="42" applyFont="1" applyBorder="1" applyAlignment="1">
      <alignment horizontal="center"/>
    </xf>
    <xf numFmtId="179" fontId="15" fillId="0" borderId="3" xfId="37" applyNumberFormat="1" applyFont="1" applyBorder="1" applyAlignment="1">
      <alignment horizontal="center"/>
    </xf>
    <xf numFmtId="1" fontId="3" fillId="0" borderId="3" xfId="1" applyNumberFormat="1" applyFont="1" applyBorder="1" applyAlignment="1">
      <alignment horizontal="center" vertical="center"/>
    </xf>
    <xf numFmtId="0" fontId="0" fillId="0" borderId="0" xfId="42" applyFont="1" applyBorder="1" applyAlignment="1">
      <alignment horizontal="center"/>
    </xf>
    <xf numFmtId="0" fontId="8" fillId="0" borderId="0" xfId="2" applyFont="1" applyAlignment="1"/>
    <xf numFmtId="179" fontId="15" fillId="0" borderId="0" xfId="37" applyNumberFormat="1"/>
    <xf numFmtId="0" fontId="50" fillId="0" borderId="3" xfId="42" applyFont="1" applyBorder="1" applyAlignment="1">
      <alignment horizontal="center"/>
    </xf>
    <xf numFmtId="0" fontId="42" fillId="0" borderId="36" xfId="1" applyFont="1" applyBorder="1" applyAlignment="1">
      <alignment horizontal="center" wrapText="1"/>
    </xf>
    <xf numFmtId="3" fontId="3" fillId="0" borderId="36" xfId="1" applyNumberFormat="1" applyFont="1" applyBorder="1" applyAlignment="1">
      <alignment horizontal="center" vertical="center"/>
    </xf>
    <xf numFmtId="3" fontId="15" fillId="0" borderId="36" xfId="1" applyNumberFormat="1" applyFont="1" applyBorder="1" applyAlignment="1">
      <alignment horizontal="center" vertical="center"/>
    </xf>
    <xf numFmtId="3" fontId="3" fillId="0" borderId="37" xfId="1" applyNumberFormat="1" applyFont="1" applyBorder="1" applyAlignment="1">
      <alignment horizontal="center"/>
    </xf>
    <xf numFmtId="3" fontId="5" fillId="0" borderId="38" xfId="1" applyNumberFormat="1" applyFont="1" applyBorder="1" applyAlignment="1">
      <alignment horizontal="center" vertical="center"/>
    </xf>
    <xf numFmtId="0" fontId="42" fillId="0" borderId="14" xfId="3" applyFont="1" applyBorder="1" applyAlignment="1">
      <alignment horizontal="center"/>
    </xf>
    <xf numFmtId="9" fontId="5" fillId="0" borderId="10" xfId="1" applyNumberFormat="1" applyFont="1" applyBorder="1" applyAlignment="1">
      <alignment horizontal="center" vertical="center"/>
    </xf>
    <xf numFmtId="0" fontId="42" fillId="0" borderId="36" xfId="3" applyFont="1" applyBorder="1" applyAlignment="1">
      <alignment horizontal="center" wrapText="1"/>
    </xf>
    <xf numFmtId="9" fontId="3" fillId="0" borderId="14" xfId="1" applyNumberFormat="1" applyFont="1" applyBorder="1" applyAlignment="1">
      <alignment horizontal="center" vertical="center"/>
    </xf>
    <xf numFmtId="0" fontId="42" fillId="0" borderId="50" xfId="1" applyFont="1" applyBorder="1" applyAlignment="1">
      <alignment horizontal="center" wrapText="1"/>
    </xf>
    <xf numFmtId="0" fontId="42" fillId="0" borderId="48" xfId="3" applyFont="1" applyBorder="1" applyAlignment="1">
      <alignment horizontal="center" wrapText="1"/>
    </xf>
    <xf numFmtId="3" fontId="3" fillId="0" borderId="39" xfId="1" applyNumberFormat="1" applyFont="1" applyBorder="1" applyAlignment="1">
      <alignment horizontal="center" vertical="center"/>
    </xf>
    <xf numFmtId="9" fontId="3" fillId="0" borderId="48" xfId="1" applyNumberFormat="1" applyBorder="1" applyAlignment="1">
      <alignment horizontal="center" vertical="center"/>
    </xf>
    <xf numFmtId="3" fontId="5" fillId="0" borderId="51" xfId="1" applyNumberFormat="1" applyFont="1" applyBorder="1" applyAlignment="1">
      <alignment horizontal="center" vertical="center"/>
    </xf>
    <xf numFmtId="9" fontId="5" fillId="0" borderId="40" xfId="1" applyNumberFormat="1" applyFont="1" applyBorder="1" applyAlignment="1">
      <alignment horizontal="center" vertical="center"/>
    </xf>
    <xf numFmtId="0" fontId="61" fillId="0" borderId="3" xfId="1" applyFont="1" applyBorder="1" applyAlignment="1">
      <alignment horizontal="center"/>
    </xf>
    <xf numFmtId="0" fontId="61" fillId="0" borderId="52" xfId="1" applyFont="1" applyBorder="1" applyAlignment="1">
      <alignment horizontal="center"/>
    </xf>
    <xf numFmtId="0" fontId="42" fillId="0" borderId="3" xfId="3" applyFont="1" applyBorder="1" applyAlignment="1">
      <alignment horizontal="center"/>
    </xf>
    <xf numFmtId="0" fontId="3" fillId="0" borderId="3" xfId="1" applyFont="1" applyBorder="1" applyAlignment="1">
      <alignment horizontal="center"/>
    </xf>
    <xf numFmtId="0" fontId="61" fillId="0" borderId="3" xfId="1" applyFont="1" applyBorder="1" applyAlignment="1">
      <alignment horizontal="center" wrapText="1"/>
    </xf>
    <xf numFmtId="9" fontId="15" fillId="0" borderId="3" xfId="1" applyNumberFormat="1" applyFont="1" applyBorder="1" applyAlignment="1">
      <alignment horizontal="center" vertical="center"/>
    </xf>
    <xf numFmtId="9" fontId="3" fillId="0" borderId="3" xfId="1" applyNumberFormat="1" applyFont="1" applyBorder="1" applyAlignment="1">
      <alignment horizontal="center"/>
    </xf>
    <xf numFmtId="0" fontId="6" fillId="0" borderId="0" xfId="3" applyFont="1" applyBorder="1" applyAlignment="1">
      <alignment wrapText="1"/>
    </xf>
    <xf numFmtId="0" fontId="59" fillId="0" borderId="3" xfId="3" applyFont="1" applyBorder="1" applyAlignment="1">
      <alignment vertical="center"/>
    </xf>
    <xf numFmtId="0" fontId="6" fillId="0" borderId="18" xfId="3" applyFont="1" applyBorder="1" applyAlignment="1">
      <alignment horizontal="left" vertical="center"/>
    </xf>
    <xf numFmtId="0" fontId="3" fillId="0" borderId="3" xfId="1" applyFont="1" applyBorder="1" applyAlignment="1">
      <alignment horizontal="left" wrapText="1"/>
    </xf>
    <xf numFmtId="0" fontId="3" fillId="0" borderId="14" xfId="1" applyFont="1" applyBorder="1" applyAlignment="1">
      <alignment horizontal="left" wrapText="1"/>
    </xf>
    <xf numFmtId="0" fontId="3" fillId="0" borderId="14" xfId="1" applyBorder="1" applyAlignment="1">
      <alignment horizontal="left"/>
    </xf>
    <xf numFmtId="0" fontId="6" fillId="0" borderId="1" xfId="3" applyFont="1" applyBorder="1" applyAlignment="1">
      <alignment horizontal="left" wrapText="1"/>
    </xf>
    <xf numFmtId="164" fontId="6" fillId="0" borderId="18" xfId="1" applyNumberFormat="1" applyFont="1" applyBorder="1" applyAlignment="1">
      <alignment horizontal="center" vertical="center" wrapText="1"/>
    </xf>
    <xf numFmtId="164" fontId="3" fillId="0" borderId="3" xfId="1" applyNumberFormat="1" applyFont="1" applyBorder="1" applyAlignment="1">
      <alignment horizontal="center"/>
    </xf>
    <xf numFmtId="164" fontId="5" fillId="0" borderId="1" xfId="1" applyNumberFormat="1" applyFont="1" applyBorder="1" applyAlignment="1">
      <alignment horizontal="center"/>
    </xf>
    <xf numFmtId="0" fontId="59" fillId="0" borderId="53" xfId="3" applyFont="1" applyBorder="1" applyAlignment="1">
      <alignment vertical="center"/>
    </xf>
    <xf numFmtId="0" fontId="6" fillId="0" borderId="53" xfId="3" applyFont="1" applyBorder="1" applyAlignment="1">
      <alignment horizontal="center" vertical="center" wrapText="1"/>
    </xf>
    <xf numFmtId="3" fontId="3" fillId="0" borderId="53" xfId="1" applyNumberFormat="1" applyBorder="1" applyAlignment="1">
      <alignment horizontal="center"/>
    </xf>
    <xf numFmtId="3" fontId="3" fillId="0" borderId="54" xfId="1" applyNumberFormat="1" applyBorder="1" applyAlignment="1">
      <alignment horizontal="center"/>
    </xf>
    <xf numFmtId="3" fontId="5" fillId="0" borderId="55" xfId="1" applyNumberFormat="1" applyFont="1" applyBorder="1" applyAlignment="1">
      <alignment horizontal="center"/>
    </xf>
    <xf numFmtId="164" fontId="6" fillId="0" borderId="41" xfId="1" applyNumberFormat="1" applyFont="1" applyBorder="1" applyAlignment="1">
      <alignment horizontal="center" vertical="center" wrapText="1"/>
    </xf>
    <xf numFmtId="164" fontId="3" fillId="0" borderId="39" xfId="1" applyNumberFormat="1" applyBorder="1" applyAlignment="1">
      <alignment horizontal="center"/>
    </xf>
    <xf numFmtId="164" fontId="3" fillId="0" borderId="36" xfId="1" applyNumberFormat="1" applyFont="1" applyBorder="1" applyAlignment="1">
      <alignment horizontal="center"/>
    </xf>
    <xf numFmtId="164" fontId="5" fillId="0" borderId="38" xfId="1" applyNumberFormat="1" applyFont="1" applyBorder="1" applyAlignment="1">
      <alignment horizontal="center"/>
    </xf>
    <xf numFmtId="181" fontId="3" fillId="0" borderId="3" xfId="1" applyNumberFormat="1" applyFont="1" applyBorder="1" applyAlignment="1">
      <alignment horizontal="center"/>
    </xf>
    <xf numFmtId="4" fontId="3" fillId="0" borderId="3" xfId="1" applyNumberFormat="1" applyBorder="1" applyAlignment="1">
      <alignment horizontal="center"/>
    </xf>
    <xf numFmtId="0" fontId="3" fillId="0" borderId="3" xfId="2" applyFont="1" applyBorder="1" applyAlignment="1">
      <alignment horizontal="left" wrapText="1"/>
    </xf>
    <xf numFmtId="0" fontId="3" fillId="0" borderId="2" xfId="2" applyFont="1" applyBorder="1" applyAlignment="1">
      <alignment horizontal="left" wrapText="1"/>
    </xf>
    <xf numFmtId="0" fontId="5" fillId="0" borderId="1" xfId="2" applyFont="1" applyBorder="1" applyAlignment="1">
      <alignment horizontal="left" wrapText="1"/>
    </xf>
    <xf numFmtId="0" fontId="5" fillId="0" borderId="0" xfId="2" applyFont="1" applyBorder="1" applyAlignment="1">
      <alignment horizontal="left" wrapText="1"/>
    </xf>
    <xf numFmtId="3" fontId="3" fillId="0" borderId="26" xfId="1" applyNumberFormat="1" applyBorder="1" applyAlignment="1">
      <alignment horizontal="center"/>
    </xf>
    <xf numFmtId="0" fontId="3" fillId="0" borderId="56" xfId="2" applyFont="1" applyBorder="1" applyAlignment="1">
      <alignment horizontal="left" wrapText="1"/>
    </xf>
    <xf numFmtId="3" fontId="3" fillId="0" borderId="3" xfId="1" applyNumberFormat="1" applyBorder="1" applyAlignment="1">
      <alignment horizontal="center" wrapText="1"/>
    </xf>
    <xf numFmtId="164" fontId="3" fillId="0" borderId="3" xfId="1" applyNumberFormat="1" applyBorder="1" applyAlignment="1">
      <alignment horizontal="center" wrapText="1"/>
    </xf>
    <xf numFmtId="164" fontId="3" fillId="0" borderId="0" xfId="1" applyNumberFormat="1"/>
    <xf numFmtId="0" fontId="45" fillId="0" borderId="0" xfId="0" applyFont="1" applyAlignment="1">
      <alignment horizontal="center"/>
    </xf>
    <xf numFmtId="0" fontId="0" fillId="0" borderId="5" xfId="0" applyBorder="1"/>
    <xf numFmtId="0" fontId="0" fillId="0" borderId="5" xfId="0" applyBorder="1" applyAlignment="1">
      <alignment horizontal="center"/>
    </xf>
    <xf numFmtId="3" fontId="15" fillId="0" borderId="3" xfId="0" applyNumberFormat="1" applyFont="1" applyBorder="1" applyAlignment="1">
      <alignment horizontal="center"/>
    </xf>
    <xf numFmtId="0" fontId="15" fillId="0" borderId="0" xfId="0" applyFont="1" applyFill="1" applyBorder="1" applyAlignment="1">
      <alignment vertical="top"/>
    </xf>
    <xf numFmtId="0" fontId="3" fillId="0" borderId="3" xfId="0" applyFont="1" applyBorder="1"/>
    <xf numFmtId="0" fontId="15" fillId="0" borderId="3" xfId="0" applyFont="1" applyBorder="1" applyAlignment="1">
      <alignment horizontal="center"/>
    </xf>
    <xf numFmtId="0" fontId="50" fillId="0" borderId="3" xfId="0" applyFont="1" applyBorder="1" applyAlignment="1">
      <alignment horizontal="center" wrapText="1"/>
    </xf>
    <xf numFmtId="9" fontId="15" fillId="0" borderId="3" xfId="0" applyNumberFormat="1" applyFont="1" applyBorder="1" applyAlignment="1">
      <alignment horizontal="center"/>
    </xf>
    <xf numFmtId="9" fontId="0" fillId="0" borderId="3" xfId="0" applyNumberFormat="1" applyFont="1" applyBorder="1" applyAlignment="1">
      <alignment horizontal="center" wrapText="1"/>
    </xf>
    <xf numFmtId="0" fontId="38" fillId="0" borderId="15" xfId="0" applyFont="1" applyBorder="1" applyAlignment="1">
      <alignment horizontal="center"/>
    </xf>
    <xf numFmtId="9" fontId="0" fillId="0" borderId="0" xfId="0" applyNumberFormat="1"/>
    <xf numFmtId="9" fontId="3" fillId="0" borderId="14" xfId="44" applyNumberFormat="1" applyFont="1" applyBorder="1" applyAlignment="1">
      <alignment horizontal="center"/>
    </xf>
    <xf numFmtId="9" fontId="3" fillId="0" borderId="12" xfId="44" applyNumberFormat="1" applyFont="1" applyBorder="1" applyAlignment="1">
      <alignment horizontal="center"/>
    </xf>
    <xf numFmtId="9" fontId="5" fillId="0" borderId="20" xfId="44" applyNumberFormat="1" applyFont="1" applyBorder="1" applyAlignment="1">
      <alignment horizontal="center"/>
    </xf>
    <xf numFmtId="0" fontId="65" fillId="0" borderId="0" xfId="0" applyFont="1"/>
    <xf numFmtId="0" fontId="65" fillId="0" borderId="2" xfId="44" applyFont="1" applyFill="1" applyBorder="1" applyAlignment="1">
      <alignment horizontal="left"/>
    </xf>
    <xf numFmtId="0" fontId="65" fillId="0" borderId="18" xfId="44" applyFont="1" applyFill="1" applyBorder="1" applyAlignment="1">
      <alignment horizontal="left"/>
    </xf>
    <xf numFmtId="0" fontId="65" fillId="0" borderId="2" xfId="44" applyFont="1" applyBorder="1" applyAlignment="1">
      <alignment horizontal="left"/>
    </xf>
    <xf numFmtId="0" fontId="65" fillId="0" borderId="3" xfId="44" applyFont="1" applyBorder="1" applyAlignment="1">
      <alignment horizontal="left"/>
    </xf>
    <xf numFmtId="0" fontId="65" fillId="0" borderId="18" xfId="44" applyFont="1" applyBorder="1" applyAlignment="1">
      <alignment horizontal="left"/>
    </xf>
    <xf numFmtId="9" fontId="67" fillId="0" borderId="1" xfId="44" applyNumberFormat="1" applyFont="1" applyBorder="1" applyAlignment="1">
      <alignment horizontal="center" vertical="center"/>
    </xf>
    <xf numFmtId="3" fontId="67" fillId="0" borderId="10" xfId="0" applyNumberFormat="1" applyFont="1" applyBorder="1" applyAlignment="1">
      <alignment horizontal="center" vertical="center"/>
    </xf>
    <xf numFmtId="0" fontId="67" fillId="0" borderId="1" xfId="44" applyFont="1" applyBorder="1" applyAlignment="1">
      <alignment horizontal="left" vertical="center" wrapText="1"/>
    </xf>
    <xf numFmtId="9" fontId="65" fillId="0" borderId="26" xfId="44" applyNumberFormat="1" applyFont="1" applyBorder="1" applyAlignment="1">
      <alignment horizontal="center" vertical="center"/>
    </xf>
    <xf numFmtId="3" fontId="65" fillId="0" borderId="2" xfId="44" applyNumberFormat="1" applyFont="1" applyBorder="1" applyAlignment="1">
      <alignment horizontal="center" vertical="center"/>
    </xf>
    <xf numFmtId="9" fontId="65" fillId="0" borderId="18" xfId="44" applyNumberFormat="1" applyFont="1" applyBorder="1" applyAlignment="1">
      <alignment horizontal="center" vertical="center"/>
    </xf>
    <xf numFmtId="3" fontId="65" fillId="0" borderId="18" xfId="44" applyNumberFormat="1" applyFont="1" applyBorder="1" applyAlignment="1">
      <alignment horizontal="center" vertical="center"/>
    </xf>
    <xf numFmtId="9" fontId="67" fillId="0" borderId="18" xfId="44" applyNumberFormat="1" applyFont="1" applyBorder="1" applyAlignment="1">
      <alignment horizontal="center" vertical="center"/>
    </xf>
    <xf numFmtId="3" fontId="67" fillId="0" borderId="5" xfId="44" applyNumberFormat="1" applyFont="1" applyBorder="1" applyAlignment="1">
      <alignment horizontal="center" vertical="center"/>
    </xf>
    <xf numFmtId="0" fontId="67" fillId="0" borderId="18" xfId="44" applyFont="1" applyFill="1" applyBorder="1" applyAlignment="1">
      <alignment horizontal="left"/>
    </xf>
    <xf numFmtId="9" fontId="65" fillId="0" borderId="28" xfId="44" applyNumberFormat="1" applyFont="1" applyBorder="1" applyAlignment="1">
      <alignment horizontal="center" vertical="center"/>
    </xf>
    <xf numFmtId="3" fontId="65" fillId="0" borderId="31" xfId="44" applyNumberFormat="1" applyFont="1" applyBorder="1" applyAlignment="1">
      <alignment horizontal="center" vertical="center"/>
    </xf>
    <xf numFmtId="0" fontId="65" fillId="0" borderId="28" xfId="44" applyFont="1" applyBorder="1" applyAlignment="1">
      <alignment horizontal="left"/>
    </xf>
    <xf numFmtId="3" fontId="65" fillId="0" borderId="42" xfId="44" applyNumberFormat="1" applyFont="1" applyBorder="1" applyAlignment="1">
      <alignment horizontal="center" vertical="center"/>
    </xf>
    <xf numFmtId="3" fontId="65" fillId="0" borderId="8" xfId="44" applyNumberFormat="1" applyFont="1" applyBorder="1" applyAlignment="1">
      <alignment horizontal="center" vertical="center"/>
    </xf>
    <xf numFmtId="3" fontId="65" fillId="0" borderId="5" xfId="44" applyNumberFormat="1" applyFont="1" applyBorder="1" applyAlignment="1">
      <alignment horizontal="center" vertical="center"/>
    </xf>
    <xf numFmtId="9" fontId="67" fillId="0" borderId="57" xfId="72" applyFont="1" applyBorder="1" applyAlignment="1">
      <alignment horizontal="center" wrapText="1"/>
    </xf>
    <xf numFmtId="3" fontId="67" fillId="0" borderId="58" xfId="3" applyNumberFormat="1" applyFont="1" applyBorder="1" applyAlignment="1">
      <alignment horizontal="center" wrapText="1"/>
    </xf>
    <xf numFmtId="0" fontId="67" fillId="0" borderId="57" xfId="3" applyFont="1" applyBorder="1" applyAlignment="1">
      <alignment horizontal="left"/>
    </xf>
    <xf numFmtId="49" fontId="68" fillId="0" borderId="28" xfId="3" applyNumberFormat="1" applyFont="1" applyBorder="1" applyAlignment="1">
      <alignment horizontal="center" wrapText="1"/>
    </xf>
    <xf numFmtId="0" fontId="68" fillId="0" borderId="28" xfId="3" applyFont="1" applyBorder="1" applyAlignment="1">
      <alignment horizontal="left"/>
    </xf>
    <xf numFmtId="0" fontId="65" fillId="0" borderId="3" xfId="44" applyFont="1" applyFill="1" applyBorder="1" applyAlignment="1">
      <alignment horizontal="left"/>
    </xf>
    <xf numFmtId="3" fontId="65" fillId="0" borderId="3" xfId="44" applyNumberFormat="1" applyFont="1" applyBorder="1" applyAlignment="1">
      <alignment horizontal="center" vertical="center"/>
    </xf>
    <xf numFmtId="0" fontId="5" fillId="0" borderId="1" xfId="1" applyFont="1" applyBorder="1" applyAlignment="1">
      <alignment horizontal="left" vertical="center"/>
    </xf>
    <xf numFmtId="3" fontId="3" fillId="0" borderId="0" xfId="1" applyNumberFormat="1" applyAlignment="1">
      <alignment horizontal="center"/>
    </xf>
    <xf numFmtId="3" fontId="5" fillId="0" borderId="0" xfId="1" applyNumberFormat="1" applyFont="1" applyAlignment="1">
      <alignment horizontal="center"/>
    </xf>
    <xf numFmtId="0" fontId="3" fillId="0" borderId="26" xfId="1" applyBorder="1" applyAlignment="1">
      <alignment horizontal="left"/>
    </xf>
    <xf numFmtId="0" fontId="61" fillId="0" borderId="42" xfId="2" applyFont="1" applyBorder="1" applyAlignment="1">
      <alignment horizontal="center"/>
    </xf>
    <xf numFmtId="0" fontId="29" fillId="0" borderId="12" xfId="2" applyFont="1" applyBorder="1" applyAlignment="1">
      <alignment horizontal="center"/>
    </xf>
    <xf numFmtId="9" fontId="3" fillId="0" borderId="12" xfId="1" applyNumberFormat="1" applyFont="1" applyBorder="1" applyAlignment="1">
      <alignment horizontal="center" wrapText="1"/>
    </xf>
    <xf numFmtId="1" fontId="6" fillId="0" borderId="12" xfId="1" applyNumberFormat="1" applyFont="1" applyBorder="1" applyAlignment="1">
      <alignment horizontal="center" wrapText="1"/>
    </xf>
    <xf numFmtId="0" fontId="61" fillId="0" borderId="14" xfId="3" applyFont="1" applyBorder="1" applyAlignment="1">
      <alignment horizontal="center" wrapText="1"/>
    </xf>
    <xf numFmtId="49" fontId="61" fillId="0" borderId="3" xfId="1" applyNumberFormat="1" applyFont="1" applyBorder="1" applyAlignment="1">
      <alignment horizontal="center" wrapText="1"/>
    </xf>
    <xf numFmtId="49" fontId="61" fillId="0" borderId="2" xfId="1" applyNumberFormat="1" applyFont="1" applyBorder="1" applyAlignment="1">
      <alignment horizontal="center" wrapText="1"/>
    </xf>
    <xf numFmtId="49" fontId="61" fillId="0" borderId="12" xfId="1" applyNumberFormat="1" applyFont="1" applyBorder="1" applyAlignment="1">
      <alignment horizontal="center" wrapText="1"/>
    </xf>
    <xf numFmtId="164" fontId="3" fillId="0" borderId="14" xfId="1" applyNumberFormat="1" applyFont="1" applyBorder="1" applyAlignment="1">
      <alignment horizontal="center"/>
    </xf>
    <xf numFmtId="164" fontId="15" fillId="0" borderId="14" xfId="1" applyNumberFormat="1" applyFont="1" applyBorder="1" applyAlignment="1">
      <alignment horizontal="center"/>
    </xf>
    <xf numFmtId="164" fontId="15" fillId="0" borderId="3" xfId="1" applyNumberFormat="1" applyFont="1" applyBorder="1" applyAlignment="1">
      <alignment horizontal="center"/>
    </xf>
    <xf numFmtId="164" fontId="15" fillId="0" borderId="12" xfId="1" applyNumberFormat="1" applyFont="1" applyBorder="1" applyAlignment="1">
      <alignment horizontal="center"/>
    </xf>
    <xf numFmtId="164" fontId="15" fillId="0" borderId="2" xfId="1" applyNumberFormat="1" applyFont="1" applyBorder="1" applyAlignment="1">
      <alignment horizontal="center"/>
    </xf>
    <xf numFmtId="0" fontId="5" fillId="0" borderId="3" xfId="3" applyFont="1" applyFill="1" applyBorder="1" applyAlignment="1">
      <alignment horizontal="left"/>
    </xf>
    <xf numFmtId="3" fontId="3" fillId="0" borderId="3" xfId="1" applyNumberFormat="1" applyFill="1" applyBorder="1" applyAlignment="1">
      <alignment horizontal="center" vertical="center"/>
    </xf>
    <xf numFmtId="9" fontId="3" fillId="0" borderId="18" xfId="2" applyNumberFormat="1" applyFont="1" applyFill="1" applyBorder="1">
      <alignment horizontal="center"/>
    </xf>
    <xf numFmtId="3" fontId="3" fillId="0" borderId="3" xfId="1" applyNumberFormat="1" applyFill="1" applyBorder="1" applyAlignment="1">
      <alignment horizontal="center"/>
    </xf>
    <xf numFmtId="0" fontId="0" fillId="0" borderId="0" xfId="0" applyAlignment="1">
      <alignment vertical="top"/>
    </xf>
    <xf numFmtId="0" fontId="7" fillId="0" borderId="3" xfId="2" applyBorder="1">
      <alignment horizontal="center"/>
    </xf>
    <xf numFmtId="0" fontId="3" fillId="0" borderId="0" xfId="1" applyAlignment="1"/>
    <xf numFmtId="0" fontId="41" fillId="0" borderId="3" xfId="2" applyFont="1" applyBorder="1" applyAlignment="1">
      <alignment horizontal="center" wrapText="1"/>
    </xf>
    <xf numFmtId="0" fontId="4" fillId="0" borderId="0" xfId="1" applyFont="1" applyBorder="1" applyAlignment="1">
      <alignment horizontal="left" vertical="top" wrapText="1"/>
    </xf>
    <xf numFmtId="0" fontId="29" fillId="0" borderId="14" xfId="2" applyFont="1" applyBorder="1" applyAlignment="1">
      <alignment horizontal="center"/>
    </xf>
    <xf numFmtId="0" fontId="42" fillId="0" borderId="14" xfId="3" applyFont="1" applyBorder="1" applyAlignment="1">
      <alignment horizontal="center" wrapText="1"/>
    </xf>
    <xf numFmtId="0" fontId="29" fillId="0" borderId="3" xfId="2" applyFont="1" applyBorder="1" applyAlignment="1">
      <alignment horizontal="center"/>
    </xf>
    <xf numFmtId="0" fontId="41" fillId="0" borderId="14" xfId="2" applyFont="1" applyBorder="1" applyAlignment="1">
      <alignment horizontal="center" wrapText="1"/>
    </xf>
    <xf numFmtId="0" fontId="6" fillId="0" borderId="3" xfId="1" applyFont="1" applyBorder="1" applyAlignment="1">
      <alignment horizontal="center"/>
    </xf>
    <xf numFmtId="0" fontId="29" fillId="0" borderId="0" xfId="2" applyFont="1" applyAlignment="1">
      <alignment horizontal="center"/>
    </xf>
    <xf numFmtId="0" fontId="3" fillId="0" borderId="0" xfId="1" applyAlignment="1">
      <alignment vertical="top" wrapText="1"/>
    </xf>
    <xf numFmtId="0" fontId="61" fillId="0" borderId="14" xfId="2" applyFont="1" applyBorder="1" applyAlignment="1">
      <alignment horizontal="center"/>
    </xf>
    <xf numFmtId="0" fontId="61" fillId="0" borderId="15" xfId="2" applyFont="1" applyBorder="1" applyAlignment="1">
      <alignment horizontal="center"/>
    </xf>
    <xf numFmtId="0" fontId="29" fillId="0" borderId="4" xfId="2" applyFont="1" applyBorder="1" applyAlignment="1">
      <alignment horizontal="center"/>
    </xf>
    <xf numFmtId="0" fontId="29" fillId="0" borderId="0" xfId="2" applyFont="1" applyBorder="1" applyAlignment="1">
      <alignment horizontal="center"/>
    </xf>
    <xf numFmtId="0" fontId="10" fillId="0" borderId="14" xfId="3" applyBorder="1" applyAlignment="1">
      <alignment horizontal="center" wrapText="1"/>
    </xf>
    <xf numFmtId="0" fontId="12" fillId="0" borderId="0" xfId="4" applyFont="1" applyAlignment="1"/>
    <xf numFmtId="0" fontId="13" fillId="0" borderId="3" xfId="5" applyBorder="1" applyAlignment="1">
      <alignment horizontal="center"/>
    </xf>
    <xf numFmtId="0" fontId="3" fillId="0" borderId="0" xfId="1" applyAlignment="1">
      <alignment horizontal="left" vertical="top" wrapText="1"/>
    </xf>
    <xf numFmtId="0" fontId="12" fillId="0" borderId="0" xfId="4" applyFont="1" applyAlignment="1">
      <alignment horizontal="center"/>
    </xf>
    <xf numFmtId="0" fontId="4" fillId="0" borderId="0" xfId="1" applyFont="1" applyAlignment="1">
      <alignment wrapText="1"/>
    </xf>
    <xf numFmtId="0" fontId="3" fillId="0" borderId="0" xfId="1" applyAlignment="1"/>
    <xf numFmtId="0" fontId="8" fillId="0" borderId="0" xfId="2" applyFont="1" applyAlignment="1">
      <alignment horizontal="center" wrapText="1"/>
    </xf>
    <xf numFmtId="0" fontId="8" fillId="0" borderId="0" xfId="2" applyFont="1" applyAlignment="1">
      <alignment horizontal="center"/>
    </xf>
    <xf numFmtId="0" fontId="0" fillId="0" borderId="0" xfId="0" applyAlignment="1">
      <alignment horizontal="left" vertical="top" wrapText="1"/>
    </xf>
    <xf numFmtId="0" fontId="41" fillId="0" borderId="3" xfId="2" applyFont="1" applyBorder="1" applyAlignment="1">
      <alignment horizontal="center" wrapText="1"/>
    </xf>
    <xf numFmtId="0" fontId="40" fillId="0" borderId="3" xfId="0" applyFont="1" applyBorder="1" applyAlignment="1">
      <alignment horizontal="center"/>
    </xf>
    <xf numFmtId="0" fontId="37" fillId="0" borderId="14" xfId="2" applyFont="1" applyBorder="1" applyAlignment="1">
      <alignment horizontal="center" wrapText="1"/>
    </xf>
    <xf numFmtId="0" fontId="37" fillId="0" borderId="8" xfId="2" applyFont="1" applyBorder="1" applyAlignment="1">
      <alignment horizontal="center" wrapText="1"/>
    </xf>
    <xf numFmtId="0" fontId="37" fillId="0" borderId="15" xfId="2" applyFont="1" applyBorder="1" applyAlignment="1">
      <alignment horizontal="center" wrapText="1"/>
    </xf>
    <xf numFmtId="0" fontId="40" fillId="0" borderId="0" xfId="0" applyFont="1" applyAlignment="1">
      <alignment horizontal="center"/>
    </xf>
    <xf numFmtId="0" fontId="38" fillId="0" borderId="0" xfId="0" applyFont="1" applyAlignment="1">
      <alignment horizontal="center"/>
    </xf>
    <xf numFmtId="0" fontId="29" fillId="0" borderId="5" xfId="2" applyFont="1" applyBorder="1" applyAlignment="1">
      <alignment horizontal="center" vertical="top" wrapText="1"/>
    </xf>
    <xf numFmtId="0" fontId="3" fillId="0" borderId="32" xfId="1" applyBorder="1" applyAlignment="1">
      <alignment horizontal="left" vertical="top" wrapText="1"/>
    </xf>
    <xf numFmtId="0" fontId="37" fillId="0" borderId="0" xfId="2" applyFont="1" applyBorder="1" applyAlignment="1">
      <alignment horizontal="center" vertical="top" wrapText="1"/>
    </xf>
    <xf numFmtId="0" fontId="3" fillId="0" borderId="0" xfId="1" applyAlignment="1">
      <alignment horizontal="left" wrapText="1"/>
    </xf>
    <xf numFmtId="0" fontId="37" fillId="0" borderId="5" xfId="2" applyFont="1" applyBorder="1" applyAlignment="1">
      <alignment horizontal="center"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3" fillId="0" borderId="0" xfId="1" applyBorder="1" applyAlignment="1">
      <alignment horizontal="left" vertical="top" wrapText="1"/>
    </xf>
    <xf numFmtId="0" fontId="37" fillId="0" borderId="3" xfId="2" applyFont="1" applyBorder="1" applyAlignment="1">
      <alignment horizontal="center" vertical="top" wrapText="1"/>
    </xf>
    <xf numFmtId="0" fontId="1" fillId="0" borderId="0" xfId="1" applyFont="1" applyAlignment="1">
      <alignment horizontal="left" vertical="top" wrapText="1"/>
    </xf>
    <xf numFmtId="0" fontId="59" fillId="0" borderId="3" xfId="3" applyFont="1" applyBorder="1" applyAlignment="1">
      <alignment horizontal="center" vertical="center"/>
    </xf>
    <xf numFmtId="0" fontId="41" fillId="0" borderId="3" xfId="2" applyFont="1" applyBorder="1" applyAlignment="1">
      <alignment horizontal="center"/>
    </xf>
    <xf numFmtId="0" fontId="3" fillId="0" borderId="0" xfId="1" applyFont="1" applyAlignment="1">
      <alignment horizontal="left" vertical="top" wrapText="1"/>
    </xf>
    <xf numFmtId="0" fontId="4" fillId="0" borderId="0" xfId="1" applyFont="1" applyBorder="1" applyAlignment="1">
      <alignment horizontal="left" vertical="top" wrapText="1"/>
    </xf>
    <xf numFmtId="0" fontId="42" fillId="0" borderId="14" xfId="3" applyFont="1" applyBorder="1" applyAlignment="1">
      <alignment horizontal="center" vertical="center"/>
    </xf>
    <xf numFmtId="0" fontId="42" fillId="0" borderId="8" xfId="3" applyFont="1" applyBorder="1" applyAlignment="1">
      <alignment horizontal="center" vertical="center"/>
    </xf>
    <xf numFmtId="0" fontId="59" fillId="0" borderId="39" xfId="3" applyFont="1" applyBorder="1" applyAlignment="1">
      <alignment horizontal="center" vertical="center"/>
    </xf>
    <xf numFmtId="0" fontId="59" fillId="0" borderId="15" xfId="3" applyFont="1" applyBorder="1" applyAlignment="1">
      <alignment horizontal="center" vertical="center"/>
    </xf>
    <xf numFmtId="0" fontId="29" fillId="0" borderId="14" xfId="2" applyFont="1" applyBorder="1" applyAlignment="1">
      <alignment horizontal="center"/>
    </xf>
    <xf numFmtId="0" fontId="29" fillId="0" borderId="8" xfId="2" applyFont="1" applyBorder="1" applyAlignment="1">
      <alignment horizontal="center"/>
    </xf>
    <xf numFmtId="0" fontId="29" fillId="0" borderId="15" xfId="2" applyFont="1" applyBorder="1" applyAlignment="1">
      <alignment horizontal="center"/>
    </xf>
    <xf numFmtId="0" fontId="42" fillId="0" borderId="39" xfId="1" applyFont="1" applyBorder="1" applyAlignment="1">
      <alignment horizontal="center" wrapText="1"/>
    </xf>
    <xf numFmtId="0" fontId="42" fillId="0" borderId="8" xfId="1" applyFont="1" applyBorder="1" applyAlignment="1">
      <alignment horizontal="center" wrapText="1"/>
    </xf>
    <xf numFmtId="0" fontId="42" fillId="0" borderId="49" xfId="1" applyFont="1" applyBorder="1" applyAlignment="1">
      <alignment horizontal="center" wrapText="1"/>
    </xf>
    <xf numFmtId="0" fontId="42" fillId="0" borderId="39" xfId="3" applyFont="1" applyBorder="1" applyAlignment="1">
      <alignment horizontal="center" wrapText="1"/>
    </xf>
    <xf numFmtId="0" fontId="42" fillId="0" borderId="15" xfId="3" applyFont="1" applyBorder="1" applyAlignment="1">
      <alignment horizontal="center" wrapText="1"/>
    </xf>
    <xf numFmtId="0" fontId="42" fillId="0" borderId="14" xfId="3" applyFont="1" applyBorder="1" applyAlignment="1">
      <alignment horizontal="center" wrapText="1"/>
    </xf>
    <xf numFmtId="0" fontId="42" fillId="0" borderId="49" xfId="3" applyFont="1" applyBorder="1" applyAlignment="1">
      <alignment horizontal="center" wrapText="1"/>
    </xf>
    <xf numFmtId="0" fontId="29" fillId="0" borderId="3" xfId="2" applyFont="1" applyBorder="1" applyAlignment="1">
      <alignment horizontal="center"/>
    </xf>
    <xf numFmtId="0" fontId="0" fillId="0" borderId="0" xfId="1" applyFont="1" applyAlignment="1">
      <alignment horizontal="left" wrapText="1"/>
    </xf>
    <xf numFmtId="0" fontId="3" fillId="0" borderId="0" xfId="1" applyAlignment="1">
      <alignment horizontal="left"/>
    </xf>
    <xf numFmtId="0" fontId="8" fillId="0" borderId="14" xfId="2" applyFont="1" applyBorder="1" applyAlignment="1">
      <alignment horizontal="center" wrapText="1"/>
    </xf>
    <xf numFmtId="0" fontId="8" fillId="0" borderId="8" xfId="2" applyFont="1" applyBorder="1" applyAlignment="1">
      <alignment horizontal="center" wrapText="1"/>
    </xf>
    <xf numFmtId="0" fontId="8" fillId="0" borderId="15" xfId="2" applyFont="1" applyBorder="1" applyAlignment="1">
      <alignment horizontal="center" wrapText="1"/>
    </xf>
    <xf numFmtId="0" fontId="28" fillId="0" borderId="0" xfId="16" applyFont="1" applyAlignment="1">
      <alignment horizontal="center"/>
    </xf>
    <xf numFmtId="0" fontId="41" fillId="0" borderId="0" xfId="2" applyFont="1" applyAlignment="1">
      <alignment horizontal="center" wrapText="1"/>
    </xf>
    <xf numFmtId="0" fontId="41" fillId="0" borderId="0" xfId="2" applyFont="1" applyAlignment="1">
      <alignment horizontal="center"/>
    </xf>
    <xf numFmtId="0" fontId="8" fillId="0" borderId="24" xfId="2" applyFont="1" applyBorder="1" applyAlignment="1">
      <alignment horizontal="center"/>
    </xf>
    <xf numFmtId="0" fontId="8" fillId="0" borderId="25" xfId="2" applyFont="1" applyBorder="1" applyAlignment="1">
      <alignment horizontal="center"/>
    </xf>
    <xf numFmtId="0" fontId="8" fillId="0" borderId="15" xfId="2" applyFont="1" applyBorder="1" applyAlignment="1">
      <alignment horizontal="center"/>
    </xf>
    <xf numFmtId="0" fontId="41" fillId="0" borderId="14" xfId="2" applyFont="1" applyBorder="1" applyAlignment="1">
      <alignment horizontal="center" wrapText="1"/>
    </xf>
    <xf numFmtId="0" fontId="41" fillId="0" borderId="8" xfId="2" applyFont="1" applyBorder="1" applyAlignment="1">
      <alignment horizontal="center" wrapText="1"/>
    </xf>
    <xf numFmtId="0" fontId="41" fillId="0" borderId="15" xfId="2" applyFont="1" applyBorder="1" applyAlignment="1">
      <alignment horizontal="center" wrapText="1"/>
    </xf>
    <xf numFmtId="0" fontId="41" fillId="0" borderId="39" xfId="2" applyFont="1" applyBorder="1" applyAlignment="1">
      <alignment horizontal="center" wrapText="1"/>
    </xf>
    <xf numFmtId="0" fontId="5" fillId="0" borderId="37" xfId="2" applyFont="1" applyBorder="1" applyAlignment="1">
      <alignment horizontal="center" wrapText="1"/>
    </xf>
    <xf numFmtId="0" fontId="5" fillId="0" borderId="41" xfId="2" applyFont="1" applyBorder="1" applyAlignment="1">
      <alignment horizontal="center" wrapText="1"/>
    </xf>
    <xf numFmtId="0" fontId="6" fillId="0" borderId="3" xfId="1" applyFont="1" applyBorder="1" applyAlignment="1">
      <alignment horizontal="center"/>
    </xf>
    <xf numFmtId="0" fontId="6" fillId="0" borderId="14" xfId="1" applyFont="1" applyBorder="1" applyAlignment="1">
      <alignment horizontal="center"/>
    </xf>
    <xf numFmtId="0" fontId="6" fillId="0" borderId="36" xfId="1" applyFont="1" applyBorder="1" applyAlignment="1">
      <alignment horizontal="center"/>
    </xf>
    <xf numFmtId="0" fontId="41" fillId="0" borderId="17" xfId="2" applyFont="1" applyBorder="1" applyAlignment="1">
      <alignment horizontal="center" wrapText="1"/>
    </xf>
    <xf numFmtId="0" fontId="41" fillId="0" borderId="5" xfId="2" applyFont="1" applyBorder="1" applyAlignment="1">
      <alignment horizontal="center" wrapText="1"/>
    </xf>
    <xf numFmtId="0" fontId="2" fillId="0" borderId="0" xfId="42" applyFont="1" applyAlignment="1">
      <alignment horizontal="center"/>
    </xf>
    <xf numFmtId="0" fontId="1" fillId="0" borderId="0" xfId="42" applyAlignment="1">
      <alignment horizontal="left"/>
    </xf>
    <xf numFmtId="0" fontId="1" fillId="0" borderId="0" xfId="42" applyAlignment="1">
      <alignment horizontal="left" vertical="top" wrapText="1"/>
    </xf>
    <xf numFmtId="0" fontId="3" fillId="0" borderId="42" xfId="1" applyBorder="1" applyAlignment="1">
      <alignment horizontal="left" vertical="top" wrapText="1"/>
    </xf>
    <xf numFmtId="0" fontId="58" fillId="0" borderId="14" xfId="3" applyFont="1" applyBorder="1" applyAlignment="1">
      <alignment horizontal="center" wrapText="1"/>
    </xf>
    <xf numFmtId="0" fontId="58" fillId="0" borderId="15" xfId="3" applyFont="1" applyBorder="1" applyAlignment="1">
      <alignment horizontal="center" wrapText="1"/>
    </xf>
    <xf numFmtId="0" fontId="37" fillId="0" borderId="0" xfId="0" applyFont="1" applyAlignment="1">
      <alignment horizontal="center"/>
    </xf>
    <xf numFmtId="0" fontId="29" fillId="0" borderId="0" xfId="2" applyFont="1" applyAlignment="1">
      <alignment horizontal="center"/>
    </xf>
    <xf numFmtId="0" fontId="6" fillId="0" borderId="25" xfId="3" applyFont="1" applyBorder="1" applyAlignment="1">
      <alignment horizontal="center"/>
    </xf>
    <xf numFmtId="0" fontId="6" fillId="0" borderId="8" xfId="3" applyFont="1" applyBorder="1" applyAlignment="1">
      <alignment horizontal="center"/>
    </xf>
    <xf numFmtId="0" fontId="6" fillId="0" borderId="24" xfId="3" applyFont="1" applyBorder="1" applyAlignment="1">
      <alignment horizontal="center"/>
    </xf>
    <xf numFmtId="0" fontId="6" fillId="0" borderId="15" xfId="3" applyFont="1" applyBorder="1" applyAlignment="1">
      <alignment horizontal="center"/>
    </xf>
    <xf numFmtId="0" fontId="3" fillId="0" borderId="0" xfId="1" applyAlignment="1">
      <alignment vertical="top" wrapText="1"/>
    </xf>
    <xf numFmtId="0" fontId="38" fillId="0" borderId="3" xfId="0" applyFont="1" applyBorder="1" applyAlignment="1">
      <alignment horizontal="center"/>
    </xf>
    <xf numFmtId="0" fontId="15" fillId="0" borderId="0" xfId="0" applyFont="1" applyFill="1" applyBorder="1" applyAlignment="1">
      <alignment horizontal="left" vertical="top" wrapText="1"/>
    </xf>
    <xf numFmtId="0" fontId="3" fillId="0" borderId="0" xfId="2" applyFont="1" applyFill="1" applyBorder="1" applyAlignment="1">
      <alignment horizontal="center" vertical="top" wrapText="1"/>
    </xf>
    <xf numFmtId="0" fontId="14" fillId="0" borderId="0" xfId="4" applyFont="1" applyAlignment="1">
      <alignment horizontal="center"/>
    </xf>
    <xf numFmtId="0" fontId="28" fillId="0" borderId="5" xfId="16" applyFont="1" applyBorder="1" applyAlignment="1">
      <alignment horizontal="center"/>
    </xf>
    <xf numFmtId="0" fontId="0" fillId="0" borderId="0" xfId="0" applyBorder="1" applyAlignment="1">
      <alignment horizontal="left" vertical="top" wrapText="1"/>
    </xf>
    <xf numFmtId="0" fontId="3" fillId="0" borderId="0" xfId="44" applyFont="1" applyAlignment="1">
      <alignment horizontal="left" vertical="top" wrapText="1"/>
    </xf>
    <xf numFmtId="0" fontId="61" fillId="0" borderId="14" xfId="2" applyFont="1" applyBorder="1" applyAlignment="1">
      <alignment horizontal="center" vertical="top"/>
    </xf>
    <xf numFmtId="0" fontId="61" fillId="0" borderId="8" xfId="2" applyFont="1" applyBorder="1" applyAlignment="1">
      <alignment horizontal="center" vertical="top"/>
    </xf>
    <xf numFmtId="0" fontId="61" fillId="0" borderId="39" xfId="2" applyFont="1" applyBorder="1" applyAlignment="1">
      <alignment horizontal="center" vertical="top"/>
    </xf>
    <xf numFmtId="0" fontId="37" fillId="0" borderId="14" xfId="2" applyFont="1" applyBorder="1" applyAlignment="1">
      <alignment horizontal="center" vertical="top" wrapText="1"/>
    </xf>
    <xf numFmtId="0" fontId="37" fillId="0" borderId="8" xfId="2" applyFont="1" applyBorder="1" applyAlignment="1">
      <alignment horizontal="center" vertical="top" wrapText="1"/>
    </xf>
    <xf numFmtId="0" fontId="37" fillId="0" borderId="15" xfId="2" applyFont="1" applyBorder="1" applyAlignment="1">
      <alignment horizontal="center" vertical="top" wrapText="1"/>
    </xf>
    <xf numFmtId="0" fontId="61" fillId="0" borderId="11" xfId="1" applyFont="1" applyBorder="1" applyAlignment="1">
      <alignment horizontal="center" wrapText="1"/>
    </xf>
    <xf numFmtId="0" fontId="61" fillId="0" borderId="16" xfId="1" applyFont="1" applyBorder="1" applyAlignment="1">
      <alignment horizontal="center"/>
    </xf>
    <xf numFmtId="0" fontId="4" fillId="0" borderId="0" xfId="44" applyFont="1" applyAlignment="1">
      <alignment horizontal="left" vertical="top" wrapText="1"/>
    </xf>
    <xf numFmtId="0" fontId="61" fillId="0" borderId="14" xfId="2" applyFont="1" applyBorder="1" applyAlignment="1">
      <alignment horizontal="center"/>
    </xf>
    <xf numFmtId="0" fontId="61" fillId="0" borderId="8" xfId="2" applyFont="1" applyBorder="1" applyAlignment="1">
      <alignment horizontal="center"/>
    </xf>
    <xf numFmtId="0" fontId="61" fillId="0" borderId="15" xfId="2" applyFont="1" applyBorder="1" applyAlignment="1">
      <alignment horizontal="center"/>
    </xf>
    <xf numFmtId="0" fontId="29" fillId="0" borderId="4" xfId="2" applyFont="1" applyBorder="1" applyAlignment="1">
      <alignment horizontal="center"/>
    </xf>
    <xf numFmtId="0" fontId="29" fillId="0" borderId="0" xfId="2" applyFont="1" applyBorder="1" applyAlignment="1">
      <alignment horizontal="center"/>
    </xf>
    <xf numFmtId="0" fontId="65" fillId="0" borderId="0" xfId="0" applyFont="1" applyBorder="1" applyAlignment="1">
      <alignment horizontal="left" vertical="top" wrapText="1"/>
    </xf>
    <xf numFmtId="0" fontId="69" fillId="0" borderId="14" xfId="2" applyFont="1" applyBorder="1" applyAlignment="1">
      <alignment horizontal="center" vertical="top" wrapText="1"/>
    </xf>
    <xf numFmtId="0" fontId="69" fillId="0" borderId="8" xfId="2" applyFont="1" applyBorder="1" applyAlignment="1">
      <alignment horizontal="center" vertical="top" wrapText="1"/>
    </xf>
    <xf numFmtId="0" fontId="69" fillId="0" borderId="15" xfId="2" applyFont="1" applyBorder="1" applyAlignment="1">
      <alignment horizontal="center" vertical="top" wrapText="1"/>
    </xf>
    <xf numFmtId="0" fontId="28" fillId="0" borderId="0" xfId="16" applyFont="1" applyBorder="1" applyAlignment="1">
      <alignment horizontal="center"/>
    </xf>
    <xf numFmtId="49" fontId="10" fillId="0" borderId="14" xfId="3" applyNumberFormat="1" applyBorder="1" applyAlignment="1">
      <alignment horizontal="center"/>
    </xf>
    <xf numFmtId="49" fontId="10" fillId="0" borderId="15" xfId="3" applyNumberFormat="1" applyBorder="1" applyAlignment="1">
      <alignment horizontal="center"/>
    </xf>
    <xf numFmtId="0" fontId="10" fillId="0" borderId="14" xfId="3" applyBorder="1" applyAlignment="1">
      <alignment horizontal="center" wrapText="1"/>
    </xf>
    <xf numFmtId="0" fontId="10" fillId="0" borderId="15" xfId="3" applyBorder="1" applyAlignment="1">
      <alignment horizontal="center" wrapText="1"/>
    </xf>
    <xf numFmtId="0" fontId="7" fillId="0" borderId="3" xfId="2" applyBorder="1" applyAlignment="1">
      <alignment horizontal="center"/>
    </xf>
    <xf numFmtId="0" fontId="14" fillId="0" borderId="0" xfId="5" applyFont="1" applyAlignment="1">
      <alignment horizontal="center"/>
    </xf>
    <xf numFmtId="0" fontId="8" fillId="0" borderId="3" xfId="2" applyFont="1" applyBorder="1" applyAlignment="1">
      <alignment horizontal="center"/>
    </xf>
  </cellXfs>
  <cellStyles count="74">
    <cellStyle name="Bold 11" xfId="6"/>
    <cellStyle name="Comma 2" xfId="7"/>
    <cellStyle name="Comma 3" xfId="8"/>
    <cellStyle name="Date" xfId="9"/>
    <cellStyle name="Decimal 1" xfId="10"/>
    <cellStyle name="Decimal 2" xfId="11"/>
    <cellStyle name="Decimal 3" xfId="12"/>
    <cellStyle name="Graph head" xfId="13"/>
    <cellStyle name="Head 5" xfId="14"/>
    <cellStyle name="Head 6" xfId="15"/>
    <cellStyle name="Heading 2 2" xfId="5"/>
    <cellStyle name="Heading 3 2" xfId="4"/>
    <cellStyle name="Heading 4 2" xfId="16"/>
    <cellStyle name="Input %" xfId="17"/>
    <cellStyle name="Input 1" xfId="18"/>
    <cellStyle name="Input 10" xfId="19"/>
    <cellStyle name="Input 11" xfId="20"/>
    <cellStyle name="Input 12" xfId="21"/>
    <cellStyle name="Input 13" xfId="22"/>
    <cellStyle name="Input 2" xfId="23"/>
    <cellStyle name="Input 3" xfId="24"/>
    <cellStyle name="Input 4" xfId="25"/>
    <cellStyle name="Input 5" xfId="26"/>
    <cellStyle name="Input 6" xfId="27"/>
    <cellStyle name="Input 7" xfId="28"/>
    <cellStyle name="Input 8" xfId="29"/>
    <cellStyle name="Input 9" xfId="30"/>
    <cellStyle name="Milliers [0]_EDYAN" xfId="31"/>
    <cellStyle name="Milliers_EDYAN" xfId="32"/>
    <cellStyle name="Monétaire [0]_EDYAN" xfId="33"/>
    <cellStyle name="Monétaire_EDYAN" xfId="34"/>
    <cellStyle name="Month" xfId="35"/>
    <cellStyle name="Normal" xfId="0" builtinId="0"/>
    <cellStyle name="Normal - Style1" xfId="36"/>
    <cellStyle name="Normal 10" xfId="37"/>
    <cellStyle name="Normal 11" xfId="38"/>
    <cellStyle name="Normal 12" xfId="39"/>
    <cellStyle name="Normal 13" xfId="40"/>
    <cellStyle name="Normal 14" xfId="41"/>
    <cellStyle name="Normal 15" xfId="42"/>
    <cellStyle name="Normal 16" xfId="43"/>
    <cellStyle name="Normal 18" xfId="73"/>
    <cellStyle name="Normal 2" xfId="1"/>
    <cellStyle name="Normal 2 2" xfId="44"/>
    <cellStyle name="Normal 3" xfId="45"/>
    <cellStyle name="Normal 4" xfId="46"/>
    <cellStyle name="Normal 5" xfId="47"/>
    <cellStyle name="Normal 6" xfId="48"/>
    <cellStyle name="Normal 7" xfId="49"/>
    <cellStyle name="Normal 8" xfId="50"/>
    <cellStyle name="Normal 9" xfId="51"/>
    <cellStyle name="Percent" xfId="72" builtinId="5"/>
    <cellStyle name="Percent ()" xfId="52"/>
    <cellStyle name="Percent 1" xfId="53"/>
    <cellStyle name="Percent 10" xfId="54"/>
    <cellStyle name="Percent 11" xfId="55"/>
    <cellStyle name="Percent 12" xfId="56"/>
    <cellStyle name="Percent 13" xfId="57"/>
    <cellStyle name="Percent 2" xfId="58"/>
    <cellStyle name="Percent 3" xfId="59"/>
    <cellStyle name="Percent 4" xfId="60"/>
    <cellStyle name="Percent 5" xfId="61"/>
    <cellStyle name="Percent 6" xfId="62"/>
    <cellStyle name="Percent 7" xfId="63"/>
    <cellStyle name="Percent 8" xfId="64"/>
    <cellStyle name="Percent 9" xfId="65"/>
    <cellStyle name="Sum" xfId="66"/>
    <cellStyle name="Sum %of HV" xfId="67"/>
    <cellStyle name="Table subhead" xfId="68"/>
    <cellStyle name="Tablehead" xfId="2"/>
    <cellStyle name="Tale subhead" xfId="3"/>
    <cellStyle name="time" xfId="69"/>
    <cellStyle name="Underline 2" xfId="70"/>
    <cellStyle name="Year" xfId="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Fixed line telephones and cellular phone subscriptions, 2000-13</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'phones &amp; cells trends'!$P$23</c:f>
              <c:strCache>
                <c:ptCount val="1"/>
                <c:pt idx="0">
                  <c:v>Fixed line 
telephones</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numRef>
              <c:f>'phones &amp; cells trends'!$O$24:$O$37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'phones &amp; cells trends'!$P$24:$P$37</c:f>
              <c:numCache>
                <c:formatCode>0.0</c:formatCode>
                <c:ptCount val="14"/>
                <c:pt idx="0">
                  <c:v>11.1</c:v>
                </c:pt>
                <c:pt idx="1">
                  <c:v>10.8</c:v>
                </c:pt>
                <c:pt idx="2">
                  <c:v>10.7</c:v>
                </c:pt>
                <c:pt idx="3">
                  <c:v>10.5</c:v>
                </c:pt>
                <c:pt idx="4">
                  <c:v>10.3</c:v>
                </c:pt>
                <c:pt idx="5">
                  <c:v>10.199999999999999</c:v>
                </c:pt>
                <c:pt idx="6">
                  <c:v>10</c:v>
                </c:pt>
                <c:pt idx="7">
                  <c:v>9.8000000000000007</c:v>
                </c:pt>
                <c:pt idx="8">
                  <c:v>9.6999999999999993</c:v>
                </c:pt>
                <c:pt idx="9">
                  <c:v>9.6</c:v>
                </c:pt>
                <c:pt idx="10">
                  <c:v>9.5</c:v>
                </c:pt>
                <c:pt idx="11">
                  <c:v>9.3000000000000007</c:v>
                </c:pt>
                <c:pt idx="12" formatCode="General">
                  <c:v>9.3000000000000007</c:v>
                </c:pt>
                <c:pt idx="13" formatCode="General">
                  <c:v>7.3</c:v>
                </c:pt>
              </c:numCache>
            </c:numRef>
          </c:val>
          <c:extLst>
            <c:ext xmlns:c16="http://schemas.microsoft.com/office/drawing/2014/chart" uri="{C3380CC4-5D6E-409C-BE32-E72D297353CC}">
              <c16:uniqueId val="{00000000-0446-4952-9BA8-9230C33ED315}"/>
            </c:ext>
          </c:extLst>
        </c:ser>
        <c:ser>
          <c:idx val="1"/>
          <c:order val="1"/>
          <c:tx>
            <c:strRef>
              <c:f>'phones &amp; cells trends'!$Q$23</c:f>
              <c:strCache>
                <c:ptCount val="1"/>
                <c:pt idx="0">
                  <c:v>Cellular 
phone
subscriptions</c:v>
                </c:pt>
              </c:strCache>
            </c:strRef>
          </c:tx>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dLbl>
              <c:idx val="0"/>
              <c:layout>
                <c:manualLayout>
                  <c:x val="-1.7248816486717597E-3"/>
                  <c:y val="-5.3908371050327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46-4952-9BA8-9230C33ED315}"/>
                </c:ext>
              </c:extLst>
            </c:dLbl>
            <c:spPr>
              <a:solidFill>
                <a:schemeClr val="accent2">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numRef>
              <c:f>'phones &amp; cells trends'!$O$24:$O$37</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'phones &amp; cells trends'!$Q$24:$Q$37</c:f>
              <c:numCache>
                <c:formatCode>0.0</c:formatCode>
                <c:ptCount val="14"/>
                <c:pt idx="0">
                  <c:v>18.600000000000001</c:v>
                </c:pt>
                <c:pt idx="1">
                  <c:v>23.7</c:v>
                </c:pt>
                <c:pt idx="2">
                  <c:v>29.7</c:v>
                </c:pt>
                <c:pt idx="3">
                  <c:v>36</c:v>
                </c:pt>
                <c:pt idx="4">
                  <c:v>43.8</c:v>
                </c:pt>
                <c:pt idx="5">
                  <c:v>70.400000000000006</c:v>
                </c:pt>
                <c:pt idx="6">
                  <c:v>81.099999999999994</c:v>
                </c:pt>
                <c:pt idx="7">
                  <c:v>85.3</c:v>
                </c:pt>
                <c:pt idx="8">
                  <c:v>89.5</c:v>
                </c:pt>
                <c:pt idx="9">
                  <c:v>91.3</c:v>
                </c:pt>
                <c:pt idx="10">
                  <c:v>97.9</c:v>
                </c:pt>
                <c:pt idx="11">
                  <c:v>123.2</c:v>
                </c:pt>
                <c:pt idx="12" formatCode="General">
                  <c:v>130.6</c:v>
                </c:pt>
                <c:pt idx="13" formatCode="General">
                  <c:v>145.6</c:v>
                </c:pt>
              </c:numCache>
            </c:numRef>
          </c:val>
          <c:extLst>
            <c:ext xmlns:c16="http://schemas.microsoft.com/office/drawing/2014/chart" uri="{C3380CC4-5D6E-409C-BE32-E72D297353CC}">
              <c16:uniqueId val="{00000002-0446-4952-9BA8-9230C33ED315}"/>
            </c:ext>
          </c:extLst>
        </c:ser>
        <c:dLbls>
          <c:showLegendKey val="0"/>
          <c:showVal val="1"/>
          <c:showCatName val="0"/>
          <c:showSerName val="0"/>
          <c:showPercent val="0"/>
          <c:showBubbleSize val="0"/>
        </c:dLbls>
        <c:gapWidth val="84"/>
        <c:gapDepth val="53"/>
        <c:shape val="box"/>
        <c:axId val="319543024"/>
        <c:axId val="321409440"/>
        <c:axId val="0"/>
      </c:bar3DChart>
      <c:catAx>
        <c:axId val="3195430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21409440"/>
        <c:crosses val="autoZero"/>
        <c:auto val="1"/>
        <c:lblAlgn val="ctr"/>
        <c:lblOffset val="100"/>
        <c:noMultiLvlLbl val="0"/>
      </c:catAx>
      <c:valAx>
        <c:axId val="321409440"/>
        <c:scaling>
          <c:orientation val="minMax"/>
        </c:scaling>
        <c:delete val="1"/>
        <c:axPos val="l"/>
        <c:numFmt formatCode="0.0" sourceLinked="1"/>
        <c:majorTickMark val="out"/>
        <c:minorTickMark val="none"/>
        <c:tickLblPos val="nextTo"/>
        <c:crossAx val="319543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Change in number of households with vehicles by race, 2004-14</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Prvt.tans.households!$K$74:$K$77</c:f>
              <c:strCache>
                <c:ptCount val="4"/>
                <c:pt idx="0">
                  <c:v>African</c:v>
                </c:pt>
                <c:pt idx="1">
                  <c:v>Coloured</c:v>
                </c:pt>
                <c:pt idx="2">
                  <c:v>Indian</c:v>
                </c:pt>
                <c:pt idx="3">
                  <c:v>White</c:v>
                </c:pt>
              </c:strCache>
            </c:strRef>
          </c:cat>
          <c:val>
            <c:numRef>
              <c:f>Prvt.tans.households!$L$74:$L$77</c:f>
              <c:numCache>
                <c:formatCode>0%</c:formatCode>
                <c:ptCount val="4"/>
                <c:pt idx="0">
                  <c:v>1.71</c:v>
                </c:pt>
                <c:pt idx="1">
                  <c:v>0.8</c:v>
                </c:pt>
                <c:pt idx="2">
                  <c:v>0.72</c:v>
                </c:pt>
                <c:pt idx="3">
                  <c:v>0.06</c:v>
                </c:pt>
              </c:numCache>
            </c:numRef>
          </c:val>
          <c:extLst>
            <c:ext xmlns:c16="http://schemas.microsoft.com/office/drawing/2014/chart" uri="{C3380CC4-5D6E-409C-BE32-E72D297353CC}">
              <c16:uniqueId val="{00000000-7610-4515-B889-70DFF79609C7}"/>
            </c:ext>
          </c:extLst>
        </c:ser>
        <c:dLbls>
          <c:showLegendKey val="0"/>
          <c:showVal val="0"/>
          <c:showCatName val="0"/>
          <c:showSerName val="0"/>
          <c:showPercent val="0"/>
          <c:showBubbleSize val="0"/>
        </c:dLbls>
        <c:gapWidth val="100"/>
        <c:overlap val="-24"/>
        <c:axId val="333089664"/>
        <c:axId val="333090056"/>
      </c:barChart>
      <c:catAx>
        <c:axId val="333089664"/>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33090056"/>
        <c:crosses val="autoZero"/>
        <c:auto val="1"/>
        <c:lblAlgn val="ctr"/>
        <c:lblOffset val="100"/>
        <c:noMultiLvlLbl val="0"/>
      </c:catAx>
      <c:valAx>
        <c:axId val="33309005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3308966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Individuals with ownership of at least one vehicle by race, 2000 and 2014</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Prvt.trans.individuals!$O$34</c:f>
              <c:strCache>
                <c:ptCount val="1"/>
                <c:pt idx="0">
                  <c:v>2004</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Prvt.trans.individuals!$N$35:$N$38</c:f>
              <c:strCache>
                <c:ptCount val="4"/>
                <c:pt idx="0">
                  <c:v>African</c:v>
                </c:pt>
                <c:pt idx="1">
                  <c:v>Coloured</c:v>
                </c:pt>
                <c:pt idx="2">
                  <c:v>Indian</c:v>
                </c:pt>
                <c:pt idx="3">
                  <c:v>White</c:v>
                </c:pt>
              </c:strCache>
            </c:strRef>
          </c:cat>
          <c:val>
            <c:numRef>
              <c:f>Prvt.trans.individuals!$O$35:$O$38</c:f>
              <c:numCache>
                <c:formatCode>0%</c:formatCode>
                <c:ptCount val="4"/>
                <c:pt idx="0">
                  <c:v>0.05</c:v>
                </c:pt>
                <c:pt idx="1">
                  <c:v>0.16</c:v>
                </c:pt>
                <c:pt idx="2">
                  <c:v>0.32</c:v>
                </c:pt>
                <c:pt idx="3">
                  <c:v>0.69</c:v>
                </c:pt>
              </c:numCache>
            </c:numRef>
          </c:val>
          <c:extLst>
            <c:ext xmlns:c16="http://schemas.microsoft.com/office/drawing/2014/chart" uri="{C3380CC4-5D6E-409C-BE32-E72D297353CC}">
              <c16:uniqueId val="{00000000-4D22-4D83-9DAB-D4FC2400F5B2}"/>
            </c:ext>
          </c:extLst>
        </c:ser>
        <c:ser>
          <c:idx val="1"/>
          <c:order val="1"/>
          <c:tx>
            <c:strRef>
              <c:f>Prvt.trans.individuals!$P$34</c:f>
              <c:strCache>
                <c:ptCount val="1"/>
                <c:pt idx="0">
                  <c:v>2014</c:v>
                </c:pt>
              </c:strCache>
            </c:strRef>
          </c:tx>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spPr>
              <a:solidFill>
                <a:schemeClr val="accent2">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Prvt.trans.individuals!$N$35:$N$38</c:f>
              <c:strCache>
                <c:ptCount val="4"/>
                <c:pt idx="0">
                  <c:v>African</c:v>
                </c:pt>
                <c:pt idx="1">
                  <c:v>Coloured</c:v>
                </c:pt>
                <c:pt idx="2">
                  <c:v>Indian</c:v>
                </c:pt>
                <c:pt idx="3">
                  <c:v>White</c:v>
                </c:pt>
              </c:strCache>
            </c:strRef>
          </c:cat>
          <c:val>
            <c:numRef>
              <c:f>Prvt.trans.individuals!$P$35:$P$38</c:f>
              <c:numCache>
                <c:formatCode>0%</c:formatCode>
                <c:ptCount val="4"/>
                <c:pt idx="0">
                  <c:v>0.1</c:v>
                </c:pt>
                <c:pt idx="1">
                  <c:v>0.18</c:v>
                </c:pt>
                <c:pt idx="2">
                  <c:v>0.45</c:v>
                </c:pt>
                <c:pt idx="3">
                  <c:v>0.64</c:v>
                </c:pt>
              </c:numCache>
            </c:numRef>
          </c:val>
          <c:extLst>
            <c:ext xmlns:c16="http://schemas.microsoft.com/office/drawing/2014/chart" uri="{C3380CC4-5D6E-409C-BE32-E72D297353CC}">
              <c16:uniqueId val="{00000001-4D22-4D83-9DAB-D4FC2400F5B2}"/>
            </c:ext>
          </c:extLst>
        </c:ser>
        <c:dLbls>
          <c:showLegendKey val="0"/>
          <c:showVal val="1"/>
          <c:showCatName val="0"/>
          <c:showSerName val="0"/>
          <c:showPercent val="0"/>
          <c:showBubbleSize val="0"/>
        </c:dLbls>
        <c:gapWidth val="84"/>
        <c:gapDepth val="53"/>
        <c:shape val="box"/>
        <c:axId val="321835680"/>
        <c:axId val="321836072"/>
        <c:axId val="0"/>
      </c:bar3DChart>
      <c:catAx>
        <c:axId val="321835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21836072"/>
        <c:crosses val="autoZero"/>
        <c:auto val="1"/>
        <c:lblAlgn val="ctr"/>
        <c:lblOffset val="100"/>
        <c:noMultiLvlLbl val="0"/>
      </c:catAx>
      <c:valAx>
        <c:axId val="321836072"/>
        <c:scaling>
          <c:orientation val="minMax"/>
        </c:scaling>
        <c:delete val="1"/>
        <c:axPos val="l"/>
        <c:numFmt formatCode="0%" sourceLinked="1"/>
        <c:majorTickMark val="out"/>
        <c:minorTickMark val="none"/>
        <c:tickLblPos val="nextTo"/>
        <c:crossAx val="321835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ZA"/>
              <a:t>Change in number of individuals with ownership of at least one vehicle by race, 2004-14</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Prvt.trans.individuals!$L$69:$L$72</c:f>
              <c:strCache>
                <c:ptCount val="4"/>
                <c:pt idx="0">
                  <c:v>African</c:v>
                </c:pt>
                <c:pt idx="1">
                  <c:v>Coloured</c:v>
                </c:pt>
                <c:pt idx="2">
                  <c:v>Indian</c:v>
                </c:pt>
                <c:pt idx="3">
                  <c:v>White</c:v>
                </c:pt>
              </c:strCache>
            </c:strRef>
          </c:cat>
          <c:val>
            <c:numRef>
              <c:f>Prvt.trans.individuals!$M$69:$M$72</c:f>
              <c:numCache>
                <c:formatCode>0%</c:formatCode>
                <c:ptCount val="4"/>
                <c:pt idx="0">
                  <c:v>1.69</c:v>
                </c:pt>
                <c:pt idx="1">
                  <c:v>0.45</c:v>
                </c:pt>
                <c:pt idx="2">
                  <c:v>0.79</c:v>
                </c:pt>
                <c:pt idx="3">
                  <c:v>-0.13</c:v>
                </c:pt>
              </c:numCache>
            </c:numRef>
          </c:val>
          <c:extLst>
            <c:ext xmlns:c16="http://schemas.microsoft.com/office/drawing/2014/chart" uri="{C3380CC4-5D6E-409C-BE32-E72D297353CC}">
              <c16:uniqueId val="{00000000-DD82-4B7B-B73C-67F7BC471D88}"/>
            </c:ext>
          </c:extLst>
        </c:ser>
        <c:dLbls>
          <c:showLegendKey val="0"/>
          <c:showVal val="1"/>
          <c:showCatName val="0"/>
          <c:showSerName val="0"/>
          <c:showPercent val="0"/>
          <c:showBubbleSize val="0"/>
        </c:dLbls>
        <c:gapWidth val="84"/>
        <c:gapDepth val="53"/>
        <c:shape val="box"/>
        <c:axId val="321836856"/>
        <c:axId val="321837248"/>
        <c:axId val="0"/>
      </c:bar3DChart>
      <c:catAx>
        <c:axId val="321836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21837248"/>
        <c:crosses val="autoZero"/>
        <c:auto val="1"/>
        <c:lblAlgn val="ctr"/>
        <c:lblOffset val="100"/>
        <c:noMultiLvlLbl val="0"/>
      </c:catAx>
      <c:valAx>
        <c:axId val="321837248"/>
        <c:scaling>
          <c:orientation val="minMax"/>
        </c:scaling>
        <c:delete val="1"/>
        <c:axPos val="l"/>
        <c:numFmt formatCode="0%" sourceLinked="1"/>
        <c:majorTickMark val="out"/>
        <c:minorTickMark val="none"/>
        <c:tickLblPos val="nextTo"/>
        <c:crossAx val="321836856"/>
        <c:crosses val="autoZero"/>
        <c:crossBetween val="between"/>
      </c:valAx>
      <c:spPr>
        <a:noFill/>
        <a:ln>
          <a:noFill/>
        </a:ln>
        <a:effectLst/>
      </c:spPr>
    </c:plotArea>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Calibri Light" pitchFamily="34" charset="0"/>
              </a:defRPr>
            </a:pPr>
            <a:r>
              <a:rPr lang="en-ZA" sz="1400" baseline="0">
                <a:latin typeface="Calibri Light" pitchFamily="34" charset="0"/>
              </a:rPr>
              <a:t>Mode of travel used to get to work, 2013</a:t>
            </a:r>
            <a:endParaRPr lang="en-ZA" sz="1400">
              <a:latin typeface="Calibri Light" pitchFamily="34"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3.9758476481999851E-2"/>
                  <c:y val="-5.216664028163042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91-4B52-8C36-015A0C520005}"/>
                </c:ext>
              </c:extLst>
            </c:dLbl>
            <c:dLbl>
              <c:idx val="1"/>
              <c:layout>
                <c:manualLayout>
                  <c:x val="-6.5203831618234426E-2"/>
                  <c:y val="-0.1233533299402800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91-4B52-8C36-015A0C520005}"/>
                </c:ext>
              </c:extLst>
            </c:dLbl>
            <c:dLbl>
              <c:idx val="2"/>
              <c:layout>
                <c:manualLayout>
                  <c:x val="-9.6034127447624067E-3"/>
                  <c:y val="7.634473948424896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91-4B52-8C36-015A0C520005}"/>
                </c:ext>
              </c:extLst>
            </c:dLbl>
            <c:dLbl>
              <c:idx val="3"/>
              <c:layout>
                <c:manualLayout>
                  <c:x val="3.6585644185781183E-3"/>
                  <c:y val="2.926415211391862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91-4B52-8C36-015A0C520005}"/>
                </c:ext>
              </c:extLst>
            </c:dLbl>
            <c:dLbl>
              <c:idx val="5"/>
              <c:layout>
                <c:manualLayout>
                  <c:x val="5.7161125319693092E-2"/>
                  <c:y val="-0.1326874082791471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91-4B52-8C36-015A0C520005}"/>
                </c:ext>
              </c:extLst>
            </c:dLbl>
            <c:dLbl>
              <c:idx val="6"/>
              <c:layout>
                <c:manualLayout>
                  <c:x val="5.4758375791261388E-2"/>
                  <c:y val="-3.503884409887771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91-4B52-8C36-015A0C520005}"/>
                </c:ext>
              </c:extLst>
            </c:dLbl>
            <c:spPr>
              <a:noFill/>
              <a:ln>
                <a:noFill/>
              </a:ln>
              <a:effectLst/>
            </c:spPr>
            <c:txPr>
              <a:bodyPr/>
              <a:lstStyle/>
              <a:p>
                <a:pPr>
                  <a:defRPr>
                    <a:latin typeface="Calibri Light"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'Public transport trips'!$L$35:$L$41</c:f>
              <c:strCache>
                <c:ptCount val="7"/>
                <c:pt idx="0">
                  <c:v>Bus</c:v>
                </c:pt>
                <c:pt idx="1">
                  <c:v>Minibus taxi</c:v>
                </c:pt>
                <c:pt idx="2">
                  <c:v>Train</c:v>
                </c:pt>
                <c:pt idx="3">
                  <c:v>Walking</c:v>
                </c:pt>
                <c:pt idx="4">
                  <c:v>Cycling</c:v>
                </c:pt>
                <c:pt idx="5">
                  <c:v>Private driver</c:v>
                </c:pt>
                <c:pt idx="6">
                  <c:v>Private passenger</c:v>
                </c:pt>
              </c:strCache>
            </c:strRef>
          </c:cat>
          <c:val>
            <c:numRef>
              <c:f>'Public transport trips'!$M$35:$M$41</c:f>
              <c:numCache>
                <c:formatCode>0%</c:formatCode>
                <c:ptCount val="7"/>
                <c:pt idx="0">
                  <c:v>7.6672929614106086E-2</c:v>
                </c:pt>
                <c:pt idx="1">
                  <c:v>0.26521173579997109</c:v>
                </c:pt>
                <c:pt idx="2">
                  <c:v>5.0585344702991759E-2</c:v>
                </c:pt>
                <c:pt idx="3">
                  <c:v>0.21137447608035842</c:v>
                </c:pt>
                <c:pt idx="4">
                  <c:v>1.0406128053186877E-2</c:v>
                </c:pt>
                <c:pt idx="5">
                  <c:v>0.30914872091342682</c:v>
                </c:pt>
                <c:pt idx="6">
                  <c:v>7.6600664835958954E-2</c:v>
                </c:pt>
              </c:numCache>
            </c:numRef>
          </c:val>
          <c:extLst>
            <c:ext xmlns:c16="http://schemas.microsoft.com/office/drawing/2014/chart" uri="{C3380CC4-5D6E-409C-BE32-E72D297353CC}">
              <c16:uniqueId val="{00000006-EE91-4B52-8C36-015A0C520005}"/>
            </c:ext>
          </c:extLst>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Average monthly airplane passengers inside South Africa by airline company, 2014</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AirTravel14!$A$5:$A$12</c:f>
              <c:strCache>
                <c:ptCount val="8"/>
                <c:pt idx="0">
                  <c:v>British Airways</c:v>
                </c:pt>
                <c:pt idx="1">
                  <c:v>FlySafari</c:v>
                </c:pt>
                <c:pt idx="2">
                  <c:v>Kulula.com</c:v>
                </c:pt>
                <c:pt idx="3">
                  <c:v>Mango</c:v>
                </c:pt>
                <c:pt idx="4">
                  <c:v>South African Airlink</c:v>
                </c:pt>
                <c:pt idx="5">
                  <c:v>South African Airways</c:v>
                </c:pt>
                <c:pt idx="6">
                  <c:v>South African Express</c:v>
                </c:pt>
                <c:pt idx="7">
                  <c:v>Other</c:v>
                </c:pt>
              </c:strCache>
            </c:strRef>
          </c:cat>
          <c:val>
            <c:numRef>
              <c:f>AirTravel14!$B$5:$B$12</c:f>
              <c:numCache>
                <c:formatCode>#,##0</c:formatCode>
                <c:ptCount val="8"/>
                <c:pt idx="0">
                  <c:v>102441</c:v>
                </c:pt>
                <c:pt idx="1">
                  <c:v>723</c:v>
                </c:pt>
                <c:pt idx="2">
                  <c:v>230448</c:v>
                </c:pt>
                <c:pt idx="3">
                  <c:v>262974</c:v>
                </c:pt>
                <c:pt idx="4">
                  <c:v>41130</c:v>
                </c:pt>
                <c:pt idx="5">
                  <c:v>338788</c:v>
                </c:pt>
                <c:pt idx="6">
                  <c:v>24953</c:v>
                </c:pt>
                <c:pt idx="7">
                  <c:v>41130</c:v>
                </c:pt>
              </c:numCache>
            </c:numRef>
          </c:val>
          <c:extLst>
            <c:ext xmlns:c16="http://schemas.microsoft.com/office/drawing/2014/chart" uri="{C3380CC4-5D6E-409C-BE32-E72D297353CC}">
              <c16:uniqueId val="{00000000-1716-4F9B-B223-0539CBB0C9D1}"/>
            </c:ext>
          </c:extLst>
        </c:ser>
        <c:dLbls>
          <c:showLegendKey val="0"/>
          <c:showVal val="1"/>
          <c:showCatName val="0"/>
          <c:showSerName val="0"/>
          <c:showPercent val="0"/>
          <c:showBubbleSize val="0"/>
        </c:dLbls>
        <c:gapWidth val="84"/>
        <c:gapDepth val="53"/>
        <c:shape val="box"/>
        <c:axId val="333329504"/>
        <c:axId val="333329896"/>
        <c:axId val="0"/>
      </c:bar3DChart>
      <c:catAx>
        <c:axId val="3333295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33329896"/>
        <c:crosses val="autoZero"/>
        <c:auto val="1"/>
        <c:lblAlgn val="ctr"/>
        <c:lblOffset val="100"/>
        <c:noMultiLvlLbl val="0"/>
      </c:catAx>
      <c:valAx>
        <c:axId val="333329896"/>
        <c:scaling>
          <c:orientation val="minMax"/>
        </c:scaling>
        <c:delete val="1"/>
        <c:axPos val="l"/>
        <c:numFmt formatCode="#,##0" sourceLinked="1"/>
        <c:majorTickMark val="out"/>
        <c:minorTickMark val="none"/>
        <c:tickLblPos val="nextTo"/>
        <c:crossAx val="333329504"/>
        <c:crosses val="autoZero"/>
        <c:crossBetween val="between"/>
      </c:valAx>
      <c:spPr>
        <a:noFill/>
        <a:ln>
          <a:noFill/>
        </a:ln>
        <a:effectLst/>
      </c:spPr>
    </c:plotArea>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ZA" sz="1400"/>
              <a:t>Motorised</a:t>
            </a:r>
            <a:r>
              <a:rPr lang="en-ZA" sz="1400" baseline="0"/>
              <a:t> vevicles, 1999</a:t>
            </a:r>
            <a:endParaRPr lang="en-ZA" sz="1400"/>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4.2749955282015341E-2"/>
                  <c:y val="-1.105697423181224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C5-4691-BAFC-1889075EBAA0}"/>
                </c:ext>
              </c:extLst>
            </c:dLbl>
            <c:dLbl>
              <c:idx val="1"/>
              <c:layout>
                <c:manualLayout>
                  <c:x val="-2.9078371462259982E-2"/>
                  <c:y val="0.15965429735647746"/>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C5-4691-BAFC-1889075EBAA0}"/>
                </c:ext>
              </c:extLst>
            </c:dLbl>
            <c:dLbl>
              <c:idx val="2"/>
              <c:layout>
                <c:manualLayout>
                  <c:x val="-6.3860567498603721E-2"/>
                  <c:y val="7.55415379707370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C5-4691-BAFC-1889075EBAA0}"/>
                </c:ext>
              </c:extLst>
            </c:dLbl>
            <c:dLbl>
              <c:idx val="3"/>
              <c:layout>
                <c:manualLayout>
                  <c:x val="-4.0955687215037034E-2"/>
                  <c:y val="-0.11942431229245515"/>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C5-4691-BAFC-1889075EBAA0}"/>
                </c:ext>
              </c:extLst>
            </c:dLbl>
            <c:dLbl>
              <c:idx val="4"/>
              <c:layout>
                <c:manualLayout>
                  <c:x val="-8.5224082733747642E-3"/>
                  <c:y val="-6.1778396484969765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FC5-4691-BAFC-1889075EBAA0}"/>
                </c:ext>
              </c:extLst>
            </c:dLbl>
            <c:dLbl>
              <c:idx val="6"/>
              <c:layout>
                <c:manualLayout>
                  <c:x val="6.1672635148700992E-2"/>
                  <c:y val="-5.100506083148446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FC5-4691-BAFC-1889075EBAA0}"/>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'Motorised vehicles regist.99-09'!$L$24:$L$30</c:f>
              <c:strCache>
                <c:ptCount val="7"/>
                <c:pt idx="0">
                  <c:v>Motor cars</c:v>
                </c:pt>
                <c:pt idx="1">
                  <c:v>Minibuses</c:v>
                </c:pt>
                <c:pt idx="2">
                  <c:v>Buses</c:v>
                </c:pt>
                <c:pt idx="3">
                  <c:v>Motor cycles</c:v>
                </c:pt>
                <c:pt idx="4">
                  <c:v>Bakkies/
loading vans</c:v>
                </c:pt>
                <c:pt idx="5">
                  <c:v>Trucks</c:v>
                </c:pt>
                <c:pt idx="6">
                  <c:v>Other</c:v>
                </c:pt>
              </c:strCache>
            </c:strRef>
          </c:cat>
          <c:val>
            <c:numRef>
              <c:f>'Motorised vehicles regist.99-09'!$M$24:$M$30</c:f>
              <c:numCache>
                <c:formatCode>0.0%</c:formatCode>
                <c:ptCount val="7"/>
                <c:pt idx="0">
                  <c:v>0.64269225788277007</c:v>
                </c:pt>
                <c:pt idx="1">
                  <c:v>4.2256113761286608E-2</c:v>
                </c:pt>
                <c:pt idx="2">
                  <c:v>4.0000000000000001E-3</c:v>
                </c:pt>
                <c:pt idx="3">
                  <c:v>2.5999999999999999E-2</c:v>
                </c:pt>
                <c:pt idx="4">
                  <c:v>0.21099999999999999</c:v>
                </c:pt>
                <c:pt idx="5">
                  <c:v>3.7999999999999999E-2</c:v>
                </c:pt>
                <c:pt idx="6">
                  <c:v>3.5999999999999997E-2</c:v>
                </c:pt>
              </c:numCache>
            </c:numRef>
          </c:val>
          <c:extLst>
            <c:ext xmlns:c16="http://schemas.microsoft.com/office/drawing/2014/chart" uri="{C3380CC4-5D6E-409C-BE32-E72D297353CC}">
              <c16:uniqueId val="{00000006-CFC5-4691-BAFC-1889075EBAA0}"/>
            </c:ext>
          </c:extLst>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ZA" sz="1400"/>
              <a:t>Motorised</a:t>
            </a:r>
            <a:r>
              <a:rPr lang="en-ZA" sz="1400" baseline="0"/>
              <a:t> vehicles, 2015</a:t>
            </a:r>
            <a:endParaRPr lang="en-ZA" sz="1400"/>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7.4122957544379198E-2"/>
          <c:y val="0.16458791099229195"/>
          <c:w val="0.83847056477840642"/>
          <c:h val="0.73822309393608465"/>
        </c:manualLayout>
      </c:layout>
      <c:pie3DChart>
        <c:varyColors val="1"/>
        <c:ser>
          <c:idx val="0"/>
          <c:order val="0"/>
          <c:dLbls>
            <c:dLbl>
              <c:idx val="0"/>
              <c:layout>
                <c:manualLayout>
                  <c:x val="2.3081554407193498E-2"/>
                  <c:y val="-3.702816578601048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23D-477E-A9A0-9CAD0ABF1AD8}"/>
                </c:ext>
              </c:extLst>
            </c:dLbl>
            <c:dLbl>
              <c:idx val="1"/>
              <c:layout>
                <c:manualLayout>
                  <c:x val="-6.1201596375795465E-3"/>
                  <c:y val="0.1537439944878311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23D-477E-A9A0-9CAD0ABF1AD8}"/>
                </c:ext>
              </c:extLst>
            </c:dLbl>
            <c:dLbl>
              <c:idx val="2"/>
              <c:layout>
                <c:manualLayout>
                  <c:x val="-3.1301516949235643E-2"/>
                  <c:y val="1.481227534135142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3D-477E-A9A0-9CAD0ABF1AD8}"/>
                </c:ext>
              </c:extLst>
            </c:dLbl>
            <c:dLbl>
              <c:idx val="3"/>
              <c:layout>
                <c:manualLayout>
                  <c:x val="-4.2894264617919179E-3"/>
                  <c:y val="-2.24443629748614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3D-477E-A9A0-9CAD0ABF1AD8}"/>
                </c:ext>
              </c:extLst>
            </c:dLbl>
            <c:dLbl>
              <c:idx val="4"/>
              <c:layout>
                <c:manualLayout>
                  <c:x val="-1.5570285968301284E-2"/>
                  <c:y val="-2.6448277999416795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3D-477E-A9A0-9CAD0ABF1AD8}"/>
                </c:ext>
              </c:extLst>
            </c:dLbl>
            <c:dLbl>
              <c:idx val="5"/>
              <c:layout>
                <c:manualLayout>
                  <c:x val="-0.11977871695054312"/>
                  <c:y val="-4.3149115443733864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23D-477E-A9A0-9CAD0ABF1AD8}"/>
                </c:ext>
              </c:extLst>
            </c:dLbl>
            <c:dLbl>
              <c:idx val="6"/>
              <c:layout>
                <c:manualLayout>
                  <c:x val="6.029338798403653E-2"/>
                  <c:y val="-2.084385404088863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23D-477E-A9A0-9CAD0ABF1AD8}"/>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'Motorised vehicles regist.99-09'!$L$54:$L$60</c:f>
              <c:strCache>
                <c:ptCount val="7"/>
                <c:pt idx="0">
                  <c:v>Motor cars</c:v>
                </c:pt>
                <c:pt idx="1">
                  <c:v>Minibuses</c:v>
                </c:pt>
                <c:pt idx="2">
                  <c:v>Buses</c:v>
                </c:pt>
                <c:pt idx="3">
                  <c:v>Motor cycles</c:v>
                </c:pt>
                <c:pt idx="4">
                  <c:v>Bakkies/
loading vans</c:v>
                </c:pt>
                <c:pt idx="5">
                  <c:v>Trucks</c:v>
                </c:pt>
                <c:pt idx="6">
                  <c:v>Other</c:v>
                </c:pt>
              </c:strCache>
            </c:strRef>
          </c:cat>
          <c:val>
            <c:numRef>
              <c:f>'Motorised vehicles regist.99-09'!$M$54:$M$60</c:f>
              <c:numCache>
                <c:formatCode>0.0%</c:formatCode>
                <c:ptCount val="7"/>
                <c:pt idx="0">
                  <c:v>0.64800000000000002</c:v>
                </c:pt>
                <c:pt idx="1">
                  <c:v>2.9000000000000001E-2</c:v>
                </c:pt>
                <c:pt idx="2">
                  <c:v>5.3547015038736137E-3</c:v>
                </c:pt>
                <c:pt idx="3">
                  <c:v>3.5999999999999997E-2</c:v>
                </c:pt>
                <c:pt idx="4">
                  <c:v>0.22500000000000001</c:v>
                </c:pt>
                <c:pt idx="5">
                  <c:v>3.5000000000000003E-2</c:v>
                </c:pt>
                <c:pt idx="6">
                  <c:v>2.1999999999999999E-2</c:v>
                </c:pt>
              </c:numCache>
            </c:numRef>
          </c:val>
          <c:extLst>
            <c:ext xmlns:c16="http://schemas.microsoft.com/office/drawing/2014/chart" uri="{C3380CC4-5D6E-409C-BE32-E72D297353CC}">
              <c16:uniqueId val="{00000007-323D-477E-A9A0-9CAD0ABF1AD8}"/>
            </c:ext>
          </c:extLst>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ZA"/>
              <a:t>Individual Internet access by source and race, 2014</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Internet.race2014!$J$71</c:f>
              <c:strCache>
                <c:ptCount val="1"/>
                <c:pt idx="0">
                  <c:v>African</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Internet.race2014!$I$72:$I$79</c:f>
              <c:strCache>
                <c:ptCount val="8"/>
                <c:pt idx="0">
                  <c:v>Home ADSL</c:v>
                </c:pt>
                <c:pt idx="1">
                  <c:v>Home wireless network</c:v>
                </c:pt>
                <c:pt idx="2">
                  <c:v>Home (dial-up)</c:v>
                </c:pt>
                <c:pt idx="3">
                  <c:v>Cellphone/mobile</c:v>
                </c:pt>
                <c:pt idx="4">
                  <c:v>Educational institution</c:v>
                </c:pt>
                <c:pt idx="5">
                  <c:v>At work</c:v>
                </c:pt>
                <c:pt idx="6">
                  <c:v>Someone else's home</c:v>
                </c:pt>
                <c:pt idx="7">
                  <c:v>Public access point</c:v>
                </c:pt>
              </c:strCache>
            </c:strRef>
          </c:cat>
          <c:val>
            <c:numRef>
              <c:f>Internet.race2014!$J$72:$J$79</c:f>
              <c:numCache>
                <c:formatCode>0.0%</c:formatCode>
                <c:ptCount val="8"/>
                <c:pt idx="0">
                  <c:v>4.4267165648769315E-3</c:v>
                </c:pt>
                <c:pt idx="1">
                  <c:v>2.5369518794338988E-2</c:v>
                </c:pt>
                <c:pt idx="2">
                  <c:v>1.7895577565520675E-3</c:v>
                </c:pt>
                <c:pt idx="3">
                  <c:v>0.41860756108745639</c:v>
                </c:pt>
                <c:pt idx="4">
                  <c:v>1.6658129726632748E-2</c:v>
                </c:pt>
                <c:pt idx="5">
                  <c:v>2.7894723871517282E-2</c:v>
                </c:pt>
                <c:pt idx="6">
                  <c:v>1.0151504135310092E-2</c:v>
                </c:pt>
                <c:pt idx="7">
                  <c:v>4.0687471475455546E-2</c:v>
                </c:pt>
              </c:numCache>
            </c:numRef>
          </c:val>
          <c:extLst>
            <c:ext xmlns:c16="http://schemas.microsoft.com/office/drawing/2014/chart" uri="{C3380CC4-5D6E-409C-BE32-E72D297353CC}">
              <c16:uniqueId val="{00000000-0F53-4E68-88B5-2DBFB982CD33}"/>
            </c:ext>
          </c:extLst>
        </c:ser>
        <c:ser>
          <c:idx val="1"/>
          <c:order val="1"/>
          <c:tx>
            <c:strRef>
              <c:f>Internet.race2014!$K$71</c:f>
              <c:strCache>
                <c:ptCount val="1"/>
                <c:pt idx="0">
                  <c:v>Coloured</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f>Internet.race2014!$I$72:$I$79</c:f>
              <c:strCache>
                <c:ptCount val="8"/>
                <c:pt idx="0">
                  <c:v>Home ADSL</c:v>
                </c:pt>
                <c:pt idx="1">
                  <c:v>Home wireless network</c:v>
                </c:pt>
                <c:pt idx="2">
                  <c:v>Home (dial-up)</c:v>
                </c:pt>
                <c:pt idx="3">
                  <c:v>Cellphone/mobile</c:v>
                </c:pt>
                <c:pt idx="4">
                  <c:v>Educational institution</c:v>
                </c:pt>
                <c:pt idx="5">
                  <c:v>At work</c:v>
                </c:pt>
                <c:pt idx="6">
                  <c:v>Someone else's home</c:v>
                </c:pt>
                <c:pt idx="7">
                  <c:v>Public access point</c:v>
                </c:pt>
              </c:strCache>
            </c:strRef>
          </c:cat>
          <c:val>
            <c:numRef>
              <c:f>Internet.race2014!$K$72:$K$79</c:f>
              <c:numCache>
                <c:formatCode>0.0%</c:formatCode>
                <c:ptCount val="8"/>
                <c:pt idx="0">
                  <c:v>1.1455699363014172E-2</c:v>
                </c:pt>
                <c:pt idx="1">
                  <c:v>5.8010885966016328E-2</c:v>
                </c:pt>
                <c:pt idx="2">
                  <c:v>3.1552889856322655E-3</c:v>
                </c:pt>
                <c:pt idx="3">
                  <c:v>0.50856308344009138</c:v>
                </c:pt>
                <c:pt idx="4">
                  <c:v>1.052181558920094E-2</c:v>
                </c:pt>
                <c:pt idx="5">
                  <c:v>4.1203314206918626E-2</c:v>
                </c:pt>
                <c:pt idx="6">
                  <c:v>5.8307871518851863E-3</c:v>
                </c:pt>
                <c:pt idx="7">
                  <c:v>3.6663844768542543E-2</c:v>
                </c:pt>
              </c:numCache>
            </c:numRef>
          </c:val>
          <c:extLst>
            <c:ext xmlns:c16="http://schemas.microsoft.com/office/drawing/2014/chart" uri="{C3380CC4-5D6E-409C-BE32-E72D297353CC}">
              <c16:uniqueId val="{00000001-0F53-4E68-88B5-2DBFB982CD33}"/>
            </c:ext>
          </c:extLst>
        </c:ser>
        <c:ser>
          <c:idx val="2"/>
          <c:order val="2"/>
          <c:tx>
            <c:strRef>
              <c:f>Internet.race2014!$L$71</c:f>
              <c:strCache>
                <c:ptCount val="1"/>
                <c:pt idx="0">
                  <c:v>Indian/Asian</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cat>
            <c:strRef>
              <c:f>Internet.race2014!$I$72:$I$79</c:f>
              <c:strCache>
                <c:ptCount val="8"/>
                <c:pt idx="0">
                  <c:v>Home ADSL</c:v>
                </c:pt>
                <c:pt idx="1">
                  <c:v>Home wireless network</c:v>
                </c:pt>
                <c:pt idx="2">
                  <c:v>Home (dial-up)</c:v>
                </c:pt>
                <c:pt idx="3">
                  <c:v>Cellphone/mobile</c:v>
                </c:pt>
                <c:pt idx="4">
                  <c:v>Educational institution</c:v>
                </c:pt>
                <c:pt idx="5">
                  <c:v>At work</c:v>
                </c:pt>
                <c:pt idx="6">
                  <c:v>Someone else's home</c:v>
                </c:pt>
                <c:pt idx="7">
                  <c:v>Public access point</c:v>
                </c:pt>
              </c:strCache>
            </c:strRef>
          </c:cat>
          <c:val>
            <c:numRef>
              <c:f>Internet.race2014!$L$72:$L$79</c:f>
              <c:numCache>
                <c:formatCode>0.0%</c:formatCode>
                <c:ptCount val="8"/>
                <c:pt idx="0">
                  <c:v>6.5503239187173753E-2</c:v>
                </c:pt>
                <c:pt idx="1">
                  <c:v>0.12936843617946805</c:v>
                </c:pt>
                <c:pt idx="2">
                  <c:v>6.599746768580661E-3</c:v>
                </c:pt>
                <c:pt idx="3">
                  <c:v>0.62506020072085511</c:v>
                </c:pt>
                <c:pt idx="4">
                  <c:v>1.2756726945065871E-2</c:v>
                </c:pt>
                <c:pt idx="5">
                  <c:v>9.4312197054436983E-2</c:v>
                </c:pt>
                <c:pt idx="6">
                  <c:v>1.169350453641561E-2</c:v>
                </c:pt>
                <c:pt idx="7">
                  <c:v>2.4952227815063385E-2</c:v>
                </c:pt>
              </c:numCache>
            </c:numRef>
          </c:val>
          <c:extLst>
            <c:ext xmlns:c16="http://schemas.microsoft.com/office/drawing/2014/chart" uri="{C3380CC4-5D6E-409C-BE32-E72D297353CC}">
              <c16:uniqueId val="{00000002-0F53-4E68-88B5-2DBFB982CD33}"/>
            </c:ext>
          </c:extLst>
        </c:ser>
        <c:ser>
          <c:idx val="3"/>
          <c:order val="3"/>
          <c:tx>
            <c:strRef>
              <c:f>Internet.race2014!$M$71</c:f>
              <c:strCache>
                <c:ptCount val="1"/>
                <c:pt idx="0">
                  <c:v>White</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cat>
            <c:strRef>
              <c:f>Internet.race2014!$I$72:$I$79</c:f>
              <c:strCache>
                <c:ptCount val="8"/>
                <c:pt idx="0">
                  <c:v>Home ADSL</c:v>
                </c:pt>
                <c:pt idx="1">
                  <c:v>Home wireless network</c:v>
                </c:pt>
                <c:pt idx="2">
                  <c:v>Home (dial-up)</c:v>
                </c:pt>
                <c:pt idx="3">
                  <c:v>Cellphone/mobile</c:v>
                </c:pt>
                <c:pt idx="4">
                  <c:v>Educational institution</c:v>
                </c:pt>
                <c:pt idx="5">
                  <c:v>At work</c:v>
                </c:pt>
                <c:pt idx="6">
                  <c:v>Someone else's home</c:v>
                </c:pt>
                <c:pt idx="7">
                  <c:v>Public access point</c:v>
                </c:pt>
              </c:strCache>
            </c:strRef>
          </c:cat>
          <c:val>
            <c:numRef>
              <c:f>Internet.race2014!$M$72:$M$79</c:f>
              <c:numCache>
                <c:formatCode>0.0%</c:formatCode>
                <c:ptCount val="8"/>
                <c:pt idx="0">
                  <c:v>8.5561587639579662E-2</c:v>
                </c:pt>
                <c:pt idx="1">
                  <c:v>0.15635212687642772</c:v>
                </c:pt>
                <c:pt idx="2">
                  <c:v>1.4506614547980055E-2</c:v>
                </c:pt>
                <c:pt idx="3">
                  <c:v>0.59686815924886905</c:v>
                </c:pt>
                <c:pt idx="4">
                  <c:v>1.4885104299837916E-2</c:v>
                </c:pt>
                <c:pt idx="5">
                  <c:v>8.7067912073776815E-2</c:v>
                </c:pt>
                <c:pt idx="6">
                  <c:v>1.4766652739354281E-2</c:v>
                </c:pt>
                <c:pt idx="7">
                  <c:v>2.9695713672965422E-2</c:v>
                </c:pt>
              </c:numCache>
            </c:numRef>
          </c:val>
          <c:extLst>
            <c:ext xmlns:c16="http://schemas.microsoft.com/office/drawing/2014/chart" uri="{C3380CC4-5D6E-409C-BE32-E72D297353CC}">
              <c16:uniqueId val="{00000003-0F53-4E68-88B5-2DBFB982CD33}"/>
            </c:ext>
          </c:extLst>
        </c:ser>
        <c:dLbls>
          <c:showLegendKey val="0"/>
          <c:showVal val="0"/>
          <c:showCatName val="0"/>
          <c:showSerName val="0"/>
          <c:showPercent val="0"/>
          <c:showBubbleSize val="0"/>
        </c:dLbls>
        <c:gapWidth val="65"/>
        <c:shape val="box"/>
        <c:axId val="319048648"/>
        <c:axId val="319049032"/>
        <c:axId val="0"/>
      </c:bar3DChart>
      <c:catAx>
        <c:axId val="319048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19049032"/>
        <c:crosses val="autoZero"/>
        <c:auto val="1"/>
        <c:lblAlgn val="ctr"/>
        <c:lblOffset val="100"/>
        <c:noMultiLvlLbl val="0"/>
      </c:catAx>
      <c:valAx>
        <c:axId val="3190490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1904864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Internet users, 2000-13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'Internet users.00-13'!$B$2</c:f>
              <c:strCache>
                <c:ptCount val="1"/>
                <c:pt idx="0">
                  <c:v>Rate per 100 of the population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'Internet users.00-13'!$A$3:$A$16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'Internet users.00-13'!$B$3:$B$16</c:f>
              <c:numCache>
                <c:formatCode>0.0</c:formatCode>
                <c:ptCount val="14"/>
                <c:pt idx="0">
                  <c:v>5.4</c:v>
                </c:pt>
                <c:pt idx="1">
                  <c:v>6.4</c:v>
                </c:pt>
                <c:pt idx="2">
                  <c:v>6.7</c:v>
                </c:pt>
                <c:pt idx="3">
                  <c:v>7</c:v>
                </c:pt>
                <c:pt idx="4">
                  <c:v>8.4</c:v>
                </c:pt>
                <c:pt idx="5">
                  <c:v>7.5</c:v>
                </c:pt>
                <c:pt idx="6">
                  <c:v>7.6</c:v>
                </c:pt>
                <c:pt idx="7">
                  <c:v>8.1</c:v>
                </c:pt>
                <c:pt idx="8">
                  <c:v>8.4</c:v>
                </c:pt>
                <c:pt idx="9">
                  <c:v>10</c:v>
                </c:pt>
                <c:pt idx="10">
                  <c:v>24</c:v>
                </c:pt>
                <c:pt idx="11">
                  <c:v>34</c:v>
                </c:pt>
                <c:pt idx="12">
                  <c:v>41</c:v>
                </c:pt>
                <c:pt idx="13">
                  <c:v>48.9</c:v>
                </c:pt>
              </c:numCache>
            </c:numRef>
          </c:val>
          <c:extLst>
            <c:ext xmlns:c16="http://schemas.microsoft.com/office/drawing/2014/chart" uri="{C3380CC4-5D6E-409C-BE32-E72D297353CC}">
              <c16:uniqueId val="{00000000-F82F-4029-B361-437947F24529}"/>
            </c:ext>
          </c:extLst>
        </c:ser>
        <c:dLbls>
          <c:dLblPos val="inEnd"/>
          <c:showLegendKey val="0"/>
          <c:showVal val="1"/>
          <c:showCatName val="0"/>
          <c:showSerName val="0"/>
          <c:showPercent val="0"/>
          <c:showBubbleSize val="0"/>
        </c:dLbls>
        <c:gapWidth val="65"/>
        <c:axId val="383182616"/>
        <c:axId val="383181832"/>
      </c:barChart>
      <c:catAx>
        <c:axId val="3831826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83181832"/>
        <c:crosses val="autoZero"/>
        <c:auto val="1"/>
        <c:lblAlgn val="ctr"/>
        <c:lblOffset val="100"/>
        <c:noMultiLvlLbl val="0"/>
      </c:catAx>
      <c:valAx>
        <c:axId val="383181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3831826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Internet broadband speed (Mps), selected countries, 2014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'Internet costs'!$B$3</c:f>
              <c:strCache>
                <c:ptCount val="1"/>
                <c:pt idx="0">
                  <c:v>Broadband speed 
(Mbpsa)</c:v>
                </c:pt>
              </c:strCache>
            </c:strRef>
          </c:tx>
          <c:invertIfNegative val="0"/>
          <c:cat>
            <c:strRef>
              <c:f>'Internet costs'!$A$4:$A$37</c:f>
              <c:strCache>
                <c:ptCount val="34"/>
                <c:pt idx="0">
                  <c:v>Australia</c:v>
                </c:pt>
                <c:pt idx="1">
                  <c:v>Botswana</c:v>
                </c:pt>
                <c:pt idx="2">
                  <c:v>Chile</c:v>
                </c:pt>
                <c:pt idx="3">
                  <c:v>China</c:v>
                </c:pt>
                <c:pt idx="4">
                  <c:v>Denmark</c:v>
                </c:pt>
                <c:pt idx="5">
                  <c:v>Egypt</c:v>
                </c:pt>
                <c:pt idx="6">
                  <c:v>France</c:v>
                </c:pt>
                <c:pt idx="7">
                  <c:v>Germany</c:v>
                </c:pt>
                <c:pt idx="8">
                  <c:v>Ghana</c:v>
                </c:pt>
                <c:pt idx="9">
                  <c:v>Greece</c:v>
                </c:pt>
                <c:pt idx="10">
                  <c:v>Hong Kong</c:v>
                </c:pt>
                <c:pt idx="11">
                  <c:v>India</c:v>
                </c:pt>
                <c:pt idx="12">
                  <c:v>Indonesia</c:v>
                </c:pt>
                <c:pt idx="13">
                  <c:v>Ireland</c:v>
                </c:pt>
                <c:pt idx="14">
                  <c:v>Israel</c:v>
                </c:pt>
                <c:pt idx="15">
                  <c:v>Italy</c:v>
                </c:pt>
                <c:pt idx="16">
                  <c:v>Japan</c:v>
                </c:pt>
                <c:pt idx="17">
                  <c:v>Kazakhstan</c:v>
                </c:pt>
                <c:pt idx="18">
                  <c:v>Lithuania</c:v>
                </c:pt>
                <c:pt idx="19">
                  <c:v>Mexico</c:v>
                </c:pt>
                <c:pt idx="20">
                  <c:v>Mozambique</c:v>
                </c:pt>
                <c:pt idx="21">
                  <c:v>Nigeria</c:v>
                </c:pt>
                <c:pt idx="22">
                  <c:v>Pakistan</c:v>
                </c:pt>
                <c:pt idx="23">
                  <c:v>Philippines</c:v>
                </c:pt>
                <c:pt idx="24">
                  <c:v>Poland</c:v>
                </c:pt>
                <c:pt idx="25">
                  <c:v>Russia</c:v>
                </c:pt>
                <c:pt idx="26">
                  <c:v>Saudi Arabia</c:v>
                </c:pt>
                <c:pt idx="27">
                  <c:v>South Africa</c:v>
                </c:pt>
                <c:pt idx="28">
                  <c:v>Spain</c:v>
                </c:pt>
                <c:pt idx="29">
                  <c:v>Switzerland</c:v>
                </c:pt>
                <c:pt idx="30">
                  <c:v>Turkey</c:v>
                </c:pt>
                <c:pt idx="31">
                  <c:v>Uganda</c:v>
                </c:pt>
                <c:pt idx="32">
                  <c:v>United Kingdom</c:v>
                </c:pt>
                <c:pt idx="33">
                  <c:v>United States</c:v>
                </c:pt>
              </c:strCache>
            </c:strRef>
          </c:cat>
          <c:val>
            <c:numRef>
              <c:f>'Internet costs'!$B$4:$B$37</c:f>
              <c:numCache>
                <c:formatCode>0.0</c:formatCode>
                <c:ptCount val="34"/>
                <c:pt idx="0">
                  <c:v>16</c:v>
                </c:pt>
                <c:pt idx="1">
                  <c:v>5.0999999999999996</c:v>
                </c:pt>
                <c:pt idx="2">
                  <c:v>15.3</c:v>
                </c:pt>
                <c:pt idx="3">
                  <c:v>27.2</c:v>
                </c:pt>
                <c:pt idx="4">
                  <c:v>45.9</c:v>
                </c:pt>
                <c:pt idx="5">
                  <c:v>2.7</c:v>
                </c:pt>
                <c:pt idx="6">
                  <c:v>40.5</c:v>
                </c:pt>
                <c:pt idx="7">
                  <c:v>30.6</c:v>
                </c:pt>
                <c:pt idx="8">
                  <c:v>6.9</c:v>
                </c:pt>
                <c:pt idx="9">
                  <c:v>10.5</c:v>
                </c:pt>
                <c:pt idx="10">
                  <c:v>27.2</c:v>
                </c:pt>
                <c:pt idx="11">
                  <c:v>6.8</c:v>
                </c:pt>
                <c:pt idx="12">
                  <c:v>6.5</c:v>
                </c:pt>
                <c:pt idx="13">
                  <c:v>27</c:v>
                </c:pt>
                <c:pt idx="14">
                  <c:v>29.4</c:v>
                </c:pt>
                <c:pt idx="15">
                  <c:v>10.6</c:v>
                </c:pt>
                <c:pt idx="16">
                  <c:v>78.8</c:v>
                </c:pt>
                <c:pt idx="17">
                  <c:v>19</c:v>
                </c:pt>
                <c:pt idx="18">
                  <c:v>48.1</c:v>
                </c:pt>
                <c:pt idx="19">
                  <c:v>13.1</c:v>
                </c:pt>
                <c:pt idx="20">
                  <c:v>3.2</c:v>
                </c:pt>
                <c:pt idx="21">
                  <c:v>5.6</c:v>
                </c:pt>
                <c:pt idx="22">
                  <c:v>3.9</c:v>
                </c:pt>
                <c:pt idx="23">
                  <c:v>0</c:v>
                </c:pt>
                <c:pt idx="24">
                  <c:v>24.5</c:v>
                </c:pt>
                <c:pt idx="25">
                  <c:v>29.6</c:v>
                </c:pt>
                <c:pt idx="26">
                  <c:v>10.5</c:v>
                </c:pt>
                <c:pt idx="27">
                  <c:v>7</c:v>
                </c:pt>
                <c:pt idx="28">
                  <c:v>29.9</c:v>
                </c:pt>
                <c:pt idx="29">
                  <c:v>44.7</c:v>
                </c:pt>
                <c:pt idx="30">
                  <c:v>13.4</c:v>
                </c:pt>
                <c:pt idx="31">
                  <c:v>6.4</c:v>
                </c:pt>
                <c:pt idx="32">
                  <c:v>30.7</c:v>
                </c:pt>
                <c:pt idx="33">
                  <c:v>35.799999999999997</c:v>
                </c:pt>
              </c:numCache>
            </c:numRef>
          </c:val>
          <c:extLst>
            <c:ext xmlns:c16="http://schemas.microsoft.com/office/drawing/2014/chart" uri="{C3380CC4-5D6E-409C-BE32-E72D297353CC}">
              <c16:uniqueId val="{00000000-E445-4921-AD71-0FEB9329587F}"/>
            </c:ext>
          </c:extLst>
        </c:ser>
        <c:dLbls>
          <c:showLegendKey val="0"/>
          <c:showVal val="0"/>
          <c:showCatName val="0"/>
          <c:showSerName val="0"/>
          <c:showPercent val="0"/>
          <c:showBubbleSize val="0"/>
        </c:dLbls>
        <c:gapWidth val="150"/>
        <c:shape val="box"/>
        <c:axId val="332284328"/>
        <c:axId val="332284720"/>
        <c:axId val="0"/>
      </c:bar3DChart>
      <c:catAx>
        <c:axId val="332284328"/>
        <c:scaling>
          <c:orientation val="minMax"/>
        </c:scaling>
        <c:delete val="0"/>
        <c:axPos val="b"/>
        <c:numFmt formatCode="General" sourceLinked="0"/>
        <c:majorTickMark val="out"/>
        <c:minorTickMark val="none"/>
        <c:tickLblPos val="nextTo"/>
        <c:crossAx val="332284720"/>
        <c:crosses val="autoZero"/>
        <c:auto val="1"/>
        <c:lblAlgn val="ctr"/>
        <c:lblOffset val="100"/>
        <c:noMultiLvlLbl val="0"/>
      </c:catAx>
      <c:valAx>
        <c:axId val="332284720"/>
        <c:scaling>
          <c:orientation val="minMax"/>
        </c:scaling>
        <c:delete val="0"/>
        <c:axPos val="l"/>
        <c:majorGridlines/>
        <c:numFmt formatCode="0" sourceLinked="0"/>
        <c:majorTickMark val="out"/>
        <c:minorTickMark val="none"/>
        <c:tickLblPos val="nextTo"/>
        <c:crossAx val="332284328"/>
        <c:crosses val="autoZero"/>
        <c:crossBetween val="between"/>
      </c:valAx>
    </c:plotArea>
    <c:plotVisOnly val="1"/>
    <c:dispBlanksAs val="gap"/>
    <c:showDLblsOverMax val="0"/>
  </c:chart>
  <c:printSettings>
    <c:headerFooter/>
    <c:pageMargins b="0.75000000000000477" l="0.70000000000000062" r="0.70000000000000062" t="0.75000000000000477"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ZA" sz="1600"/>
              <a:t>Average</a:t>
            </a:r>
            <a:r>
              <a:rPr lang="en-ZA" sz="1600" baseline="0"/>
              <a:t> monthly cost of broadband ($), selected countries, 2014</a:t>
            </a:r>
            <a:endParaRPr lang="en-ZA" sz="16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'Internet costs'!$K$95:$K$120</c:f>
              <c:strCache>
                <c:ptCount val="26"/>
                <c:pt idx="0">
                  <c:v>Argentina</c:v>
                </c:pt>
                <c:pt idx="1">
                  <c:v>Australia</c:v>
                </c:pt>
                <c:pt idx="2">
                  <c:v>Chile</c:v>
                </c:pt>
                <c:pt idx="3">
                  <c:v>China</c:v>
                </c:pt>
                <c:pt idx="4">
                  <c:v>Denmark</c:v>
                </c:pt>
                <c:pt idx="5">
                  <c:v>Egypt</c:v>
                </c:pt>
                <c:pt idx="6">
                  <c:v>France</c:v>
                </c:pt>
                <c:pt idx="7">
                  <c:v>Germany</c:v>
                </c:pt>
                <c:pt idx="8">
                  <c:v>Hong Kong</c:v>
                </c:pt>
                <c:pt idx="9">
                  <c:v>India</c:v>
                </c:pt>
                <c:pt idx="10">
                  <c:v>Indonesia</c:v>
                </c:pt>
                <c:pt idx="11">
                  <c:v>Ireland</c:v>
                </c:pt>
                <c:pt idx="12">
                  <c:v>Israel</c:v>
                </c:pt>
                <c:pt idx="13">
                  <c:v>Italy</c:v>
                </c:pt>
                <c:pt idx="14">
                  <c:v>Lithuania</c:v>
                </c:pt>
                <c:pt idx="15">
                  <c:v>Mexico</c:v>
                </c:pt>
                <c:pt idx="16">
                  <c:v>Pakistan</c:v>
                </c:pt>
                <c:pt idx="17">
                  <c:v>Poland</c:v>
                </c:pt>
                <c:pt idx="18">
                  <c:v>Russia</c:v>
                </c:pt>
                <c:pt idx="19">
                  <c:v>Saudi Arabia</c:v>
                </c:pt>
                <c:pt idx="20">
                  <c:v>South Africa</c:v>
                </c:pt>
                <c:pt idx="21">
                  <c:v>Spain</c:v>
                </c:pt>
                <c:pt idx="22">
                  <c:v>Switzerland</c:v>
                </c:pt>
                <c:pt idx="23">
                  <c:v>Turkey</c:v>
                </c:pt>
                <c:pt idx="24">
                  <c:v>United Kingdom</c:v>
                </c:pt>
                <c:pt idx="25">
                  <c:v>United States</c:v>
                </c:pt>
              </c:strCache>
            </c:strRef>
          </c:cat>
          <c:val>
            <c:numRef>
              <c:f>'Internet costs'!$L$95:$L$120</c:f>
              <c:numCache>
                <c:formatCode>0.0</c:formatCode>
                <c:ptCount val="26"/>
                <c:pt idx="0">
                  <c:v>8.6</c:v>
                </c:pt>
                <c:pt idx="1">
                  <c:v>8.6</c:v>
                </c:pt>
                <c:pt idx="2">
                  <c:v>9.5</c:v>
                </c:pt>
                <c:pt idx="3">
                  <c:v>2.1</c:v>
                </c:pt>
                <c:pt idx="4">
                  <c:v>2</c:v>
                </c:pt>
                <c:pt idx="5">
                  <c:v>18.600000000000001</c:v>
                </c:pt>
                <c:pt idx="6">
                  <c:v>6.9</c:v>
                </c:pt>
                <c:pt idx="7">
                  <c:v>3.2</c:v>
                </c:pt>
                <c:pt idx="8">
                  <c:v>2.8</c:v>
                </c:pt>
                <c:pt idx="9">
                  <c:v>10.1</c:v>
                </c:pt>
                <c:pt idx="10">
                  <c:v>22.4</c:v>
                </c:pt>
                <c:pt idx="11">
                  <c:v>9.8000000000000007</c:v>
                </c:pt>
                <c:pt idx="12">
                  <c:v>1.2</c:v>
                </c:pt>
                <c:pt idx="13">
                  <c:v>6.3</c:v>
                </c:pt>
                <c:pt idx="14">
                  <c:v>0.8</c:v>
                </c:pt>
                <c:pt idx="15">
                  <c:v>6.7</c:v>
                </c:pt>
                <c:pt idx="16">
                  <c:v>10</c:v>
                </c:pt>
                <c:pt idx="17">
                  <c:v>2</c:v>
                </c:pt>
                <c:pt idx="18">
                  <c:v>1.1000000000000001</c:v>
                </c:pt>
                <c:pt idx="19">
                  <c:v>7.8</c:v>
                </c:pt>
                <c:pt idx="20">
                  <c:v>28.2</c:v>
                </c:pt>
                <c:pt idx="21">
                  <c:v>6</c:v>
                </c:pt>
                <c:pt idx="22">
                  <c:v>4.0999999999999996</c:v>
                </c:pt>
                <c:pt idx="23">
                  <c:v>4.8</c:v>
                </c:pt>
                <c:pt idx="24">
                  <c:v>2.6</c:v>
                </c:pt>
                <c:pt idx="25">
                  <c:v>3.6</c:v>
                </c:pt>
              </c:numCache>
            </c:numRef>
          </c:val>
          <c:extLst>
            <c:ext xmlns:c16="http://schemas.microsoft.com/office/drawing/2014/chart" uri="{C3380CC4-5D6E-409C-BE32-E72D297353CC}">
              <c16:uniqueId val="{00000000-6343-4B50-99C7-562BBCE1593B}"/>
            </c:ext>
          </c:extLst>
        </c:ser>
        <c:dLbls>
          <c:showLegendKey val="0"/>
          <c:showVal val="0"/>
          <c:showCatName val="0"/>
          <c:showSerName val="0"/>
          <c:showPercent val="0"/>
          <c:showBubbleSize val="0"/>
        </c:dLbls>
        <c:gapWidth val="150"/>
        <c:shape val="box"/>
        <c:axId val="332285504"/>
        <c:axId val="332285896"/>
        <c:axId val="0"/>
      </c:bar3DChart>
      <c:catAx>
        <c:axId val="332285504"/>
        <c:scaling>
          <c:orientation val="minMax"/>
        </c:scaling>
        <c:delete val="0"/>
        <c:axPos val="b"/>
        <c:numFmt formatCode="General" sourceLinked="0"/>
        <c:majorTickMark val="out"/>
        <c:minorTickMark val="none"/>
        <c:tickLblPos val="nextTo"/>
        <c:crossAx val="332285896"/>
        <c:crosses val="autoZero"/>
        <c:auto val="1"/>
        <c:lblAlgn val="ctr"/>
        <c:lblOffset val="100"/>
        <c:noMultiLvlLbl val="0"/>
      </c:catAx>
      <c:valAx>
        <c:axId val="332285896"/>
        <c:scaling>
          <c:orientation val="minMax"/>
        </c:scaling>
        <c:delete val="0"/>
        <c:axPos val="l"/>
        <c:majorGridlines/>
        <c:numFmt formatCode="0" sourceLinked="0"/>
        <c:majorTickMark val="out"/>
        <c:minorTickMark val="none"/>
        <c:tickLblPos val="nextTo"/>
        <c:crossAx val="332285504"/>
        <c:crosses val="autoZero"/>
        <c:crossBetween val="between"/>
      </c:valAx>
    </c:plotArea>
    <c:plotVisOnly val="1"/>
    <c:dispBlanksAs val="gap"/>
    <c:showDLblsOverMax val="0"/>
  </c:chart>
  <c:printSettings>
    <c:headerFooter/>
    <c:pageMargins b="0.74803149606299713" l="0.70866141732284038" r="0.70866141732284038" t="0.7480314960629971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ZA"/>
              <a:t>Change in internet activities, 2007-14</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Int.act.graphs!$O$4:$O$17</c:f>
              <c:strCache>
                <c:ptCount val="14"/>
                <c:pt idx="0">
                  <c:v>Banking</c:v>
                </c:pt>
                <c:pt idx="1">
                  <c:v>Dating</c:v>
                </c:pt>
                <c:pt idx="2">
                  <c:v>Download
 a podcast</c:v>
                </c:pt>
                <c:pt idx="3">
                  <c:v>Email</c:v>
                </c:pt>
                <c:pt idx="4">
                  <c:v>Gambling</c:v>
                </c:pt>
                <c:pt idx="5">
                  <c:v>Games</c:v>
                </c:pt>
                <c:pt idx="6">
                  <c:v>Instant messaging</c:v>
                </c:pt>
                <c:pt idx="7">
                  <c:v>Listen to radio online</c:v>
                </c:pt>
                <c:pt idx="8">
                  <c:v>Music downloads</c:v>
                </c:pt>
                <c:pt idx="9">
                  <c:v>Read/access current news/articles online</c:v>
                </c:pt>
                <c:pt idx="10">
                  <c:v>Read a newspaper/magazine online</c:v>
                </c:pt>
                <c:pt idx="11">
                  <c:v>Search</c:v>
                </c:pt>
                <c:pt idx="12">
                  <c:v>Share trading</c:v>
                </c:pt>
                <c:pt idx="13">
                  <c:v>Shopping/purchase of goods and services</c:v>
                </c:pt>
              </c:strCache>
            </c:strRef>
          </c:cat>
          <c:val>
            <c:numRef>
              <c:f>Int.act.graphs!$P$4:$P$17</c:f>
              <c:numCache>
                <c:formatCode>0%</c:formatCode>
                <c:ptCount val="14"/>
              </c:numCache>
            </c:numRef>
          </c:val>
          <c:extLst>
            <c:ext xmlns:c16="http://schemas.microsoft.com/office/drawing/2014/chart" uri="{C3380CC4-5D6E-409C-BE32-E72D297353CC}">
              <c16:uniqueId val="{00000000-F664-46D8-8F41-7A686C39B094}"/>
            </c:ext>
          </c:extLst>
        </c:ser>
        <c:ser>
          <c:idx val="1"/>
          <c:order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Int.act.graphs!$O$4:$O$17</c:f>
              <c:strCache>
                <c:ptCount val="14"/>
                <c:pt idx="0">
                  <c:v>Banking</c:v>
                </c:pt>
                <c:pt idx="1">
                  <c:v>Dating</c:v>
                </c:pt>
                <c:pt idx="2">
                  <c:v>Download
 a podcast</c:v>
                </c:pt>
                <c:pt idx="3">
                  <c:v>Email</c:v>
                </c:pt>
                <c:pt idx="4">
                  <c:v>Gambling</c:v>
                </c:pt>
                <c:pt idx="5">
                  <c:v>Games</c:v>
                </c:pt>
                <c:pt idx="6">
                  <c:v>Instant messaging</c:v>
                </c:pt>
                <c:pt idx="7">
                  <c:v>Listen to radio online</c:v>
                </c:pt>
                <c:pt idx="8">
                  <c:v>Music downloads</c:v>
                </c:pt>
                <c:pt idx="9">
                  <c:v>Read/access current news/articles online</c:v>
                </c:pt>
                <c:pt idx="10">
                  <c:v>Read a newspaper/magazine online</c:v>
                </c:pt>
                <c:pt idx="11">
                  <c:v>Search</c:v>
                </c:pt>
                <c:pt idx="12">
                  <c:v>Share trading</c:v>
                </c:pt>
                <c:pt idx="13">
                  <c:v>Shopping/purchase of goods and services</c:v>
                </c:pt>
              </c:strCache>
            </c:strRef>
          </c:cat>
          <c:val>
            <c:numRef>
              <c:f>Int.act.graphs!$Q$4:$Q$17</c:f>
              <c:numCache>
                <c:formatCode>General</c:formatCode>
                <c:ptCount val="14"/>
              </c:numCache>
            </c:numRef>
          </c:val>
          <c:extLst>
            <c:ext xmlns:c16="http://schemas.microsoft.com/office/drawing/2014/chart" uri="{C3380CC4-5D6E-409C-BE32-E72D297353CC}">
              <c16:uniqueId val="{00000001-F664-46D8-8F41-7A686C39B094}"/>
            </c:ext>
          </c:extLst>
        </c:ser>
        <c:ser>
          <c:idx val="2"/>
          <c:order val="2"/>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Int.act.graphs!$O$4:$O$17</c:f>
              <c:strCache>
                <c:ptCount val="14"/>
                <c:pt idx="0">
                  <c:v>Banking</c:v>
                </c:pt>
                <c:pt idx="1">
                  <c:v>Dating</c:v>
                </c:pt>
                <c:pt idx="2">
                  <c:v>Download
 a podcast</c:v>
                </c:pt>
                <c:pt idx="3">
                  <c:v>Email</c:v>
                </c:pt>
                <c:pt idx="4">
                  <c:v>Gambling</c:v>
                </c:pt>
                <c:pt idx="5">
                  <c:v>Games</c:v>
                </c:pt>
                <c:pt idx="6">
                  <c:v>Instant messaging</c:v>
                </c:pt>
                <c:pt idx="7">
                  <c:v>Listen to radio online</c:v>
                </c:pt>
                <c:pt idx="8">
                  <c:v>Music downloads</c:v>
                </c:pt>
                <c:pt idx="9">
                  <c:v>Read/access current news/articles online</c:v>
                </c:pt>
                <c:pt idx="10">
                  <c:v>Read a newspaper/magazine online</c:v>
                </c:pt>
                <c:pt idx="11">
                  <c:v>Search</c:v>
                </c:pt>
                <c:pt idx="12">
                  <c:v>Share trading</c:v>
                </c:pt>
                <c:pt idx="13">
                  <c:v>Shopping/purchase of goods and services</c:v>
                </c:pt>
              </c:strCache>
            </c:strRef>
          </c:cat>
          <c:val>
            <c:numRef>
              <c:f>Int.act.graphs!$R$4:$R$17</c:f>
              <c:numCache>
                <c:formatCode>General</c:formatCode>
                <c:ptCount val="14"/>
              </c:numCache>
            </c:numRef>
          </c:val>
          <c:extLst>
            <c:ext xmlns:c16="http://schemas.microsoft.com/office/drawing/2014/chart" uri="{C3380CC4-5D6E-409C-BE32-E72D297353CC}">
              <c16:uniqueId val="{00000002-F664-46D8-8F41-7A686C39B094}"/>
            </c:ext>
          </c:extLst>
        </c:ser>
        <c:ser>
          <c:idx val="3"/>
          <c:order val="3"/>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Int.act.graphs!$O$4:$O$17</c:f>
              <c:strCache>
                <c:ptCount val="14"/>
                <c:pt idx="0">
                  <c:v>Banking</c:v>
                </c:pt>
                <c:pt idx="1">
                  <c:v>Dating</c:v>
                </c:pt>
                <c:pt idx="2">
                  <c:v>Download
 a podcast</c:v>
                </c:pt>
                <c:pt idx="3">
                  <c:v>Email</c:v>
                </c:pt>
                <c:pt idx="4">
                  <c:v>Gambling</c:v>
                </c:pt>
                <c:pt idx="5">
                  <c:v>Games</c:v>
                </c:pt>
                <c:pt idx="6">
                  <c:v>Instant messaging</c:v>
                </c:pt>
                <c:pt idx="7">
                  <c:v>Listen to radio online</c:v>
                </c:pt>
                <c:pt idx="8">
                  <c:v>Music downloads</c:v>
                </c:pt>
                <c:pt idx="9">
                  <c:v>Read/access current news/articles online</c:v>
                </c:pt>
                <c:pt idx="10">
                  <c:v>Read a newspaper/magazine online</c:v>
                </c:pt>
                <c:pt idx="11">
                  <c:v>Search</c:v>
                </c:pt>
                <c:pt idx="12">
                  <c:v>Share trading</c:v>
                </c:pt>
                <c:pt idx="13">
                  <c:v>Shopping/purchase of goods and services</c:v>
                </c:pt>
              </c:strCache>
            </c:strRef>
          </c:cat>
          <c:val>
            <c:numRef>
              <c:f>Int.act.graphs!$S$4:$S$17</c:f>
              <c:numCache>
                <c:formatCode>0%</c:formatCode>
                <c:ptCount val="14"/>
                <c:pt idx="0">
                  <c:v>1.7897070624889855</c:v>
                </c:pt>
                <c:pt idx="1">
                  <c:v>13.506301150846932</c:v>
                </c:pt>
                <c:pt idx="2">
                  <c:v>15.962833189961522</c:v>
                </c:pt>
                <c:pt idx="3">
                  <c:v>1.6773926785444249</c:v>
                </c:pt>
                <c:pt idx="4">
                  <c:v>3.3405519866062861</c:v>
                </c:pt>
                <c:pt idx="5">
                  <c:v>12.21082350654614</c:v>
                </c:pt>
                <c:pt idx="6">
                  <c:v>21.659558518405806</c:v>
                </c:pt>
                <c:pt idx="7">
                  <c:v>4.477487354003828</c:v>
                </c:pt>
                <c:pt idx="8">
                  <c:v>4.5140555379991589</c:v>
                </c:pt>
                <c:pt idx="9">
                  <c:v>3.5677966460364745</c:v>
                </c:pt>
                <c:pt idx="10">
                  <c:v>2.0850666475349127</c:v>
                </c:pt>
                <c:pt idx="11">
                  <c:v>3.7355943831627698</c:v>
                </c:pt>
                <c:pt idx="12">
                  <c:v>1.9850152683579467</c:v>
                </c:pt>
                <c:pt idx="13">
                  <c:v>1.5668880420350639E-2</c:v>
                </c:pt>
              </c:numCache>
            </c:numRef>
          </c:val>
          <c:extLst>
            <c:ext xmlns:c16="http://schemas.microsoft.com/office/drawing/2014/chart" uri="{C3380CC4-5D6E-409C-BE32-E72D297353CC}">
              <c16:uniqueId val="{00000003-F664-46D8-8F41-7A686C39B094}"/>
            </c:ext>
          </c:extLst>
        </c:ser>
        <c:dLbls>
          <c:showLegendKey val="0"/>
          <c:showVal val="1"/>
          <c:showCatName val="0"/>
          <c:showSerName val="0"/>
          <c:showPercent val="0"/>
          <c:showBubbleSize val="0"/>
        </c:dLbls>
        <c:gapWidth val="65"/>
        <c:shape val="box"/>
        <c:axId val="332287072"/>
        <c:axId val="332287464"/>
        <c:axId val="0"/>
      </c:bar3DChart>
      <c:catAx>
        <c:axId val="3322870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32287464"/>
        <c:crosses val="autoZero"/>
        <c:auto val="1"/>
        <c:lblAlgn val="ctr"/>
        <c:lblOffset val="100"/>
        <c:noMultiLvlLbl val="0"/>
      </c:catAx>
      <c:valAx>
        <c:axId val="33228746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322870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Propotion of adults by Internet activities, 2014</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Int.act.graphs!$O$34:$O$60</c:f>
              <c:strCache>
                <c:ptCount val="27"/>
                <c:pt idx="0">
                  <c:v>Access auction websites (BidorBuy, eBay)</c:v>
                </c:pt>
                <c:pt idx="1">
                  <c:v>Access classified advertising websites (OLX, Gumtree)</c:v>
                </c:pt>
                <c:pt idx="2">
                  <c:v>Access listing sites (jobs, properties, cars)</c:v>
                </c:pt>
                <c:pt idx="3">
                  <c:v>Banking</c:v>
                </c:pt>
                <c:pt idx="4">
                  <c:v>Checking weather</c:v>
                </c:pt>
                <c:pt idx="5">
                  <c:v>Dating</c:v>
                </c:pt>
                <c:pt idx="6">
                  <c:v>Download applications</c:v>
                </c:pt>
                <c:pt idx="7">
                  <c:v>Download a podcast</c:v>
                </c:pt>
                <c:pt idx="8">
                  <c:v>Email</c:v>
                </c:pt>
                <c:pt idx="9">
                  <c:v>Entertainment bookings</c:v>
                </c:pt>
                <c:pt idx="10">
                  <c:v>Facebook</c:v>
                </c:pt>
                <c:pt idx="11">
                  <c:v>Gambling</c:v>
                </c:pt>
                <c:pt idx="12">
                  <c:v>Games</c:v>
                </c:pt>
                <c:pt idx="13">
                  <c:v>Instant messaging</c:v>
                </c:pt>
                <c:pt idx="14">
                  <c:v>Listen to radio online</c:v>
                </c:pt>
                <c:pt idx="15">
                  <c:v>Making internet calls (Skype, Facetime, Viber)</c:v>
                </c:pt>
                <c:pt idx="16">
                  <c:v>Music downloads</c:v>
                </c:pt>
                <c:pt idx="17">
                  <c:v>Other social networking</c:v>
                </c:pt>
                <c:pt idx="18">
                  <c:v>Read/access current news/articles online</c:v>
                </c:pt>
                <c:pt idx="19">
                  <c:v>Read a newspaper/magazine online</c:v>
                </c:pt>
                <c:pt idx="20">
                  <c:v>Search</c:v>
                </c:pt>
                <c:pt idx="21">
                  <c:v>Share trading</c:v>
                </c:pt>
                <c:pt idx="22">
                  <c:v>Shopping/purchase of goods and services</c:v>
                </c:pt>
                <c:pt idx="23">
                  <c:v>Subscription to content and services</c:v>
                </c:pt>
                <c:pt idx="24">
                  <c:v>Travel bookings/arrangements</c:v>
                </c:pt>
                <c:pt idx="25">
                  <c:v>Twitter</c:v>
                </c:pt>
                <c:pt idx="26">
                  <c:v>Using to access maps/directions (GPS)</c:v>
                </c:pt>
              </c:strCache>
            </c:strRef>
          </c:cat>
          <c:val>
            <c:numRef>
              <c:f>Int.act.graphs!$P$34:$P$60</c:f>
              <c:numCache>
                <c:formatCode>General</c:formatCode>
                <c:ptCount val="27"/>
              </c:numCache>
            </c:numRef>
          </c:val>
          <c:extLst>
            <c:ext xmlns:c16="http://schemas.microsoft.com/office/drawing/2014/chart" uri="{C3380CC4-5D6E-409C-BE32-E72D297353CC}">
              <c16:uniqueId val="{00000000-9366-4DFF-B3DB-2B15339D88AC}"/>
            </c:ext>
          </c:extLst>
        </c:ser>
        <c:ser>
          <c:idx val="1"/>
          <c:order val="1"/>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f>Int.act.graphs!$O$34:$O$60</c:f>
              <c:strCache>
                <c:ptCount val="27"/>
                <c:pt idx="0">
                  <c:v>Access auction websites (BidorBuy, eBay)</c:v>
                </c:pt>
                <c:pt idx="1">
                  <c:v>Access classified advertising websites (OLX, Gumtree)</c:v>
                </c:pt>
                <c:pt idx="2">
                  <c:v>Access listing sites (jobs, properties, cars)</c:v>
                </c:pt>
                <c:pt idx="3">
                  <c:v>Banking</c:v>
                </c:pt>
                <c:pt idx="4">
                  <c:v>Checking weather</c:v>
                </c:pt>
                <c:pt idx="5">
                  <c:v>Dating</c:v>
                </c:pt>
                <c:pt idx="6">
                  <c:v>Download applications</c:v>
                </c:pt>
                <c:pt idx="7">
                  <c:v>Download a podcast</c:v>
                </c:pt>
                <c:pt idx="8">
                  <c:v>Email</c:v>
                </c:pt>
                <c:pt idx="9">
                  <c:v>Entertainment bookings</c:v>
                </c:pt>
                <c:pt idx="10">
                  <c:v>Facebook</c:v>
                </c:pt>
                <c:pt idx="11">
                  <c:v>Gambling</c:v>
                </c:pt>
                <c:pt idx="12">
                  <c:v>Games</c:v>
                </c:pt>
                <c:pt idx="13">
                  <c:v>Instant messaging</c:v>
                </c:pt>
                <c:pt idx="14">
                  <c:v>Listen to radio online</c:v>
                </c:pt>
                <c:pt idx="15">
                  <c:v>Making internet calls (Skype, Facetime, Viber)</c:v>
                </c:pt>
                <c:pt idx="16">
                  <c:v>Music downloads</c:v>
                </c:pt>
                <c:pt idx="17">
                  <c:v>Other social networking</c:v>
                </c:pt>
                <c:pt idx="18">
                  <c:v>Read/access current news/articles online</c:v>
                </c:pt>
                <c:pt idx="19">
                  <c:v>Read a newspaper/magazine online</c:v>
                </c:pt>
                <c:pt idx="20">
                  <c:v>Search</c:v>
                </c:pt>
                <c:pt idx="21">
                  <c:v>Share trading</c:v>
                </c:pt>
                <c:pt idx="22">
                  <c:v>Shopping/purchase of goods and services</c:v>
                </c:pt>
                <c:pt idx="23">
                  <c:v>Subscription to content and services</c:v>
                </c:pt>
                <c:pt idx="24">
                  <c:v>Travel bookings/arrangements</c:v>
                </c:pt>
                <c:pt idx="25">
                  <c:v>Twitter</c:v>
                </c:pt>
                <c:pt idx="26">
                  <c:v>Using to access maps/directions (GPS)</c:v>
                </c:pt>
              </c:strCache>
            </c:strRef>
          </c:cat>
          <c:val>
            <c:numRef>
              <c:f>Int.act.graphs!$Q$34:$Q$60</c:f>
              <c:numCache>
                <c:formatCode>General</c:formatCode>
                <c:ptCount val="27"/>
              </c:numCache>
            </c:numRef>
          </c:val>
          <c:extLst>
            <c:ext xmlns:c16="http://schemas.microsoft.com/office/drawing/2014/chart" uri="{C3380CC4-5D6E-409C-BE32-E72D297353CC}">
              <c16:uniqueId val="{00000001-9366-4DFF-B3DB-2B15339D88AC}"/>
            </c:ext>
          </c:extLst>
        </c:ser>
        <c:ser>
          <c:idx val="2"/>
          <c:order val="2"/>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cat>
            <c:strRef>
              <c:f>Int.act.graphs!$O$34:$O$60</c:f>
              <c:strCache>
                <c:ptCount val="27"/>
                <c:pt idx="0">
                  <c:v>Access auction websites (BidorBuy, eBay)</c:v>
                </c:pt>
                <c:pt idx="1">
                  <c:v>Access classified advertising websites (OLX, Gumtree)</c:v>
                </c:pt>
                <c:pt idx="2">
                  <c:v>Access listing sites (jobs, properties, cars)</c:v>
                </c:pt>
                <c:pt idx="3">
                  <c:v>Banking</c:v>
                </c:pt>
                <c:pt idx="4">
                  <c:v>Checking weather</c:v>
                </c:pt>
                <c:pt idx="5">
                  <c:v>Dating</c:v>
                </c:pt>
                <c:pt idx="6">
                  <c:v>Download applications</c:v>
                </c:pt>
                <c:pt idx="7">
                  <c:v>Download a podcast</c:v>
                </c:pt>
                <c:pt idx="8">
                  <c:v>Email</c:v>
                </c:pt>
                <c:pt idx="9">
                  <c:v>Entertainment bookings</c:v>
                </c:pt>
                <c:pt idx="10">
                  <c:v>Facebook</c:v>
                </c:pt>
                <c:pt idx="11">
                  <c:v>Gambling</c:v>
                </c:pt>
                <c:pt idx="12">
                  <c:v>Games</c:v>
                </c:pt>
                <c:pt idx="13">
                  <c:v>Instant messaging</c:v>
                </c:pt>
                <c:pt idx="14">
                  <c:v>Listen to radio online</c:v>
                </c:pt>
                <c:pt idx="15">
                  <c:v>Making internet calls (Skype, Facetime, Viber)</c:v>
                </c:pt>
                <c:pt idx="16">
                  <c:v>Music downloads</c:v>
                </c:pt>
                <c:pt idx="17">
                  <c:v>Other social networking</c:v>
                </c:pt>
                <c:pt idx="18">
                  <c:v>Read/access current news/articles online</c:v>
                </c:pt>
                <c:pt idx="19">
                  <c:v>Read a newspaper/magazine online</c:v>
                </c:pt>
                <c:pt idx="20">
                  <c:v>Search</c:v>
                </c:pt>
                <c:pt idx="21">
                  <c:v>Share trading</c:v>
                </c:pt>
                <c:pt idx="22">
                  <c:v>Shopping/purchase of goods and services</c:v>
                </c:pt>
                <c:pt idx="23">
                  <c:v>Subscription to content and services</c:v>
                </c:pt>
                <c:pt idx="24">
                  <c:v>Travel bookings/arrangements</c:v>
                </c:pt>
                <c:pt idx="25">
                  <c:v>Twitter</c:v>
                </c:pt>
                <c:pt idx="26">
                  <c:v>Using to access maps/directions (GPS)</c:v>
                </c:pt>
              </c:strCache>
            </c:strRef>
          </c:cat>
          <c:val>
            <c:numRef>
              <c:f>Int.act.graphs!$R$34:$R$60</c:f>
              <c:numCache>
                <c:formatCode>General</c:formatCode>
                <c:ptCount val="27"/>
              </c:numCache>
            </c:numRef>
          </c:val>
          <c:extLst>
            <c:ext xmlns:c16="http://schemas.microsoft.com/office/drawing/2014/chart" uri="{C3380CC4-5D6E-409C-BE32-E72D297353CC}">
              <c16:uniqueId val="{00000002-9366-4DFF-B3DB-2B15339D88AC}"/>
            </c:ext>
          </c:extLst>
        </c:ser>
        <c:ser>
          <c:idx val="3"/>
          <c:order val="3"/>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cat>
            <c:strRef>
              <c:f>Int.act.graphs!$O$34:$O$60</c:f>
              <c:strCache>
                <c:ptCount val="27"/>
                <c:pt idx="0">
                  <c:v>Access auction websites (BidorBuy, eBay)</c:v>
                </c:pt>
                <c:pt idx="1">
                  <c:v>Access classified advertising websites (OLX, Gumtree)</c:v>
                </c:pt>
                <c:pt idx="2">
                  <c:v>Access listing sites (jobs, properties, cars)</c:v>
                </c:pt>
                <c:pt idx="3">
                  <c:v>Banking</c:v>
                </c:pt>
                <c:pt idx="4">
                  <c:v>Checking weather</c:v>
                </c:pt>
                <c:pt idx="5">
                  <c:v>Dating</c:v>
                </c:pt>
                <c:pt idx="6">
                  <c:v>Download applications</c:v>
                </c:pt>
                <c:pt idx="7">
                  <c:v>Download a podcast</c:v>
                </c:pt>
                <c:pt idx="8">
                  <c:v>Email</c:v>
                </c:pt>
                <c:pt idx="9">
                  <c:v>Entertainment bookings</c:v>
                </c:pt>
                <c:pt idx="10">
                  <c:v>Facebook</c:v>
                </c:pt>
                <c:pt idx="11">
                  <c:v>Gambling</c:v>
                </c:pt>
                <c:pt idx="12">
                  <c:v>Games</c:v>
                </c:pt>
                <c:pt idx="13">
                  <c:v>Instant messaging</c:v>
                </c:pt>
                <c:pt idx="14">
                  <c:v>Listen to radio online</c:v>
                </c:pt>
                <c:pt idx="15">
                  <c:v>Making internet calls (Skype, Facetime, Viber)</c:v>
                </c:pt>
                <c:pt idx="16">
                  <c:v>Music downloads</c:v>
                </c:pt>
                <c:pt idx="17">
                  <c:v>Other social networking</c:v>
                </c:pt>
                <c:pt idx="18">
                  <c:v>Read/access current news/articles online</c:v>
                </c:pt>
                <c:pt idx="19">
                  <c:v>Read a newspaper/magazine online</c:v>
                </c:pt>
                <c:pt idx="20">
                  <c:v>Search</c:v>
                </c:pt>
                <c:pt idx="21">
                  <c:v>Share trading</c:v>
                </c:pt>
                <c:pt idx="22">
                  <c:v>Shopping/purchase of goods and services</c:v>
                </c:pt>
                <c:pt idx="23">
                  <c:v>Subscription to content and services</c:v>
                </c:pt>
                <c:pt idx="24">
                  <c:v>Travel bookings/arrangements</c:v>
                </c:pt>
                <c:pt idx="25">
                  <c:v>Twitter</c:v>
                </c:pt>
                <c:pt idx="26">
                  <c:v>Using to access maps/directions (GPS)</c:v>
                </c:pt>
              </c:strCache>
            </c:strRef>
          </c:cat>
          <c:val>
            <c:numRef>
              <c:f>Int.act.graphs!$S$34:$S$60</c:f>
              <c:numCache>
                <c:formatCode>General</c:formatCode>
                <c:ptCount val="27"/>
              </c:numCache>
            </c:numRef>
          </c:val>
          <c:extLst>
            <c:ext xmlns:c16="http://schemas.microsoft.com/office/drawing/2014/chart" uri="{C3380CC4-5D6E-409C-BE32-E72D297353CC}">
              <c16:uniqueId val="{00000003-9366-4DFF-B3DB-2B15339D88AC}"/>
            </c:ext>
          </c:extLst>
        </c:ser>
        <c:ser>
          <c:idx val="4"/>
          <c:order val="4"/>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cat>
            <c:strRef>
              <c:f>Int.act.graphs!$O$34:$O$60</c:f>
              <c:strCache>
                <c:ptCount val="27"/>
                <c:pt idx="0">
                  <c:v>Access auction websites (BidorBuy, eBay)</c:v>
                </c:pt>
                <c:pt idx="1">
                  <c:v>Access classified advertising websites (OLX, Gumtree)</c:v>
                </c:pt>
                <c:pt idx="2">
                  <c:v>Access listing sites (jobs, properties, cars)</c:v>
                </c:pt>
                <c:pt idx="3">
                  <c:v>Banking</c:v>
                </c:pt>
                <c:pt idx="4">
                  <c:v>Checking weather</c:v>
                </c:pt>
                <c:pt idx="5">
                  <c:v>Dating</c:v>
                </c:pt>
                <c:pt idx="6">
                  <c:v>Download applications</c:v>
                </c:pt>
                <c:pt idx="7">
                  <c:v>Download a podcast</c:v>
                </c:pt>
                <c:pt idx="8">
                  <c:v>Email</c:v>
                </c:pt>
                <c:pt idx="9">
                  <c:v>Entertainment bookings</c:v>
                </c:pt>
                <c:pt idx="10">
                  <c:v>Facebook</c:v>
                </c:pt>
                <c:pt idx="11">
                  <c:v>Gambling</c:v>
                </c:pt>
                <c:pt idx="12">
                  <c:v>Games</c:v>
                </c:pt>
                <c:pt idx="13">
                  <c:v>Instant messaging</c:v>
                </c:pt>
                <c:pt idx="14">
                  <c:v>Listen to radio online</c:v>
                </c:pt>
                <c:pt idx="15">
                  <c:v>Making internet calls (Skype, Facetime, Viber)</c:v>
                </c:pt>
                <c:pt idx="16">
                  <c:v>Music downloads</c:v>
                </c:pt>
                <c:pt idx="17">
                  <c:v>Other social networking</c:v>
                </c:pt>
                <c:pt idx="18">
                  <c:v>Read/access current news/articles online</c:v>
                </c:pt>
                <c:pt idx="19">
                  <c:v>Read a newspaper/magazine online</c:v>
                </c:pt>
                <c:pt idx="20">
                  <c:v>Search</c:v>
                </c:pt>
                <c:pt idx="21">
                  <c:v>Share trading</c:v>
                </c:pt>
                <c:pt idx="22">
                  <c:v>Shopping/purchase of goods and services</c:v>
                </c:pt>
                <c:pt idx="23">
                  <c:v>Subscription to content and services</c:v>
                </c:pt>
                <c:pt idx="24">
                  <c:v>Travel bookings/arrangements</c:v>
                </c:pt>
                <c:pt idx="25">
                  <c:v>Twitter</c:v>
                </c:pt>
                <c:pt idx="26">
                  <c:v>Using to access maps/directions (GPS)</c:v>
                </c:pt>
              </c:strCache>
            </c:strRef>
          </c:cat>
          <c:val>
            <c:numRef>
              <c:f>Int.act.graphs!$T$34:$T$60</c:f>
              <c:numCache>
                <c:formatCode>0%</c:formatCode>
                <c:ptCount val="27"/>
                <c:pt idx="0">
                  <c:v>1.9295046690737231E-2</c:v>
                </c:pt>
                <c:pt idx="1">
                  <c:v>5.4825975957171598E-2</c:v>
                </c:pt>
                <c:pt idx="2">
                  <c:v>5.0105195770759108E-2</c:v>
                </c:pt>
                <c:pt idx="3">
                  <c:v>7.2305866921980211E-2</c:v>
                </c:pt>
                <c:pt idx="4">
                  <c:v>0.13171219919682006</c:v>
                </c:pt>
                <c:pt idx="5">
                  <c:v>3.9128822956193514E-2</c:v>
                </c:pt>
                <c:pt idx="6">
                  <c:v>0.12278597769567696</c:v>
                </c:pt>
                <c:pt idx="7">
                  <c:v>3.4342198338983963E-2</c:v>
                </c:pt>
                <c:pt idx="8">
                  <c:v>0.12982947327880334</c:v>
                </c:pt>
                <c:pt idx="9">
                  <c:v>1.0213665974441687E-2</c:v>
                </c:pt>
                <c:pt idx="10">
                  <c:v>0.26963087320043255</c:v>
                </c:pt>
                <c:pt idx="11">
                  <c:v>4.7229573006565828E-3</c:v>
                </c:pt>
                <c:pt idx="12">
                  <c:v>0.14838610653835993</c:v>
                </c:pt>
                <c:pt idx="13">
                  <c:v>0.40293340125221772</c:v>
                </c:pt>
                <c:pt idx="14">
                  <c:v>3.2554442392322518E-2</c:v>
                </c:pt>
                <c:pt idx="15">
                  <c:v>1.7685920312786534E-2</c:v>
                </c:pt>
                <c:pt idx="16">
                  <c:v>8.3369802209436419E-2</c:v>
                </c:pt>
                <c:pt idx="17">
                  <c:v>8.3369802209436419E-2</c:v>
                </c:pt>
                <c:pt idx="18">
                  <c:v>5.7366880681421893E-2</c:v>
                </c:pt>
                <c:pt idx="19">
                  <c:v>4.6555596846975709E-2</c:v>
                </c:pt>
                <c:pt idx="20">
                  <c:v>0.27199123674346509</c:v>
                </c:pt>
                <c:pt idx="21">
                  <c:v>8.4174405223672345E-3</c:v>
                </c:pt>
                <c:pt idx="22">
                  <c:v>7.6701062328205444E-3</c:v>
                </c:pt>
                <c:pt idx="23">
                  <c:v>4.2810110741571046E-2</c:v>
                </c:pt>
                <c:pt idx="24">
                  <c:v>1.3034621930969176E-2</c:v>
                </c:pt>
                <c:pt idx="25">
                  <c:v>8.5118051497619626E-2</c:v>
                </c:pt>
                <c:pt idx="26">
                  <c:v>0.10733632541400948</c:v>
                </c:pt>
              </c:numCache>
            </c:numRef>
          </c:val>
          <c:extLst>
            <c:ext xmlns:c16="http://schemas.microsoft.com/office/drawing/2014/chart" uri="{C3380CC4-5D6E-409C-BE32-E72D297353CC}">
              <c16:uniqueId val="{00000004-9366-4DFF-B3DB-2B15339D88AC}"/>
            </c:ext>
          </c:extLst>
        </c:ser>
        <c:dLbls>
          <c:showLegendKey val="0"/>
          <c:showVal val="0"/>
          <c:showCatName val="0"/>
          <c:showSerName val="0"/>
          <c:showPercent val="0"/>
          <c:showBubbleSize val="0"/>
        </c:dLbls>
        <c:gapWidth val="65"/>
        <c:shape val="box"/>
        <c:axId val="333086528"/>
        <c:axId val="333086920"/>
        <c:axId val="0"/>
      </c:bar3DChart>
      <c:catAx>
        <c:axId val="3330865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33086920"/>
        <c:crosses val="autoZero"/>
        <c:auto val="1"/>
        <c:lblAlgn val="ctr"/>
        <c:lblOffset val="100"/>
        <c:noMultiLvlLbl val="0"/>
      </c:catAx>
      <c:valAx>
        <c:axId val="333086920"/>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330865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Social media network subscribers as at August 2014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'Subscr.social media platform'!$A$6:$A$12</c:f>
              <c:strCache>
                <c:ptCount val="7"/>
                <c:pt idx="0">
                  <c:v>Facebook</c:v>
                </c:pt>
                <c:pt idx="1">
                  <c:v>Instagram</c:v>
                </c:pt>
                <c:pt idx="2">
                  <c:v>LinkedIn</c:v>
                </c:pt>
                <c:pt idx="3">
                  <c:v>Mxit</c:v>
                </c:pt>
                <c:pt idx="4">
                  <c:v>Pinterest</c:v>
                </c:pt>
                <c:pt idx="5">
                  <c:v>Twitter</c:v>
                </c:pt>
                <c:pt idx="6">
                  <c:v>Youtube</c:v>
                </c:pt>
              </c:strCache>
            </c:strRef>
          </c:cat>
          <c:val>
            <c:numRef>
              <c:f>'Subscr.social media platform'!$B$6:$B$12</c:f>
              <c:numCache>
                <c:formatCode>#,##0.0</c:formatCode>
                <c:ptCount val="7"/>
                <c:pt idx="0">
                  <c:v>11.8</c:v>
                </c:pt>
                <c:pt idx="1">
                  <c:v>1.1000000000000001</c:v>
                </c:pt>
                <c:pt idx="2">
                  <c:v>3.8</c:v>
                </c:pt>
                <c:pt idx="3">
                  <c:v>4.9000000000000004</c:v>
                </c:pt>
                <c:pt idx="4" formatCode="#,##0.00">
                  <c:v>0.84</c:v>
                </c:pt>
                <c:pt idx="5">
                  <c:v>6.6</c:v>
                </c:pt>
                <c:pt idx="6" formatCode="General">
                  <c:v>7.2</c:v>
                </c:pt>
              </c:numCache>
            </c:numRef>
          </c:val>
          <c:extLst>
            <c:ext xmlns:c16="http://schemas.microsoft.com/office/drawing/2014/chart" uri="{C3380CC4-5D6E-409C-BE32-E72D297353CC}">
              <c16:uniqueId val="{00000000-966E-4681-91C4-C136FF9D10B8}"/>
            </c:ext>
          </c:extLst>
        </c:ser>
        <c:dLbls>
          <c:dLblPos val="outEnd"/>
          <c:showLegendKey val="0"/>
          <c:showVal val="1"/>
          <c:showCatName val="0"/>
          <c:showSerName val="0"/>
          <c:showPercent val="0"/>
          <c:showBubbleSize val="0"/>
        </c:dLbls>
        <c:gapWidth val="100"/>
        <c:overlap val="-24"/>
        <c:axId val="332286680"/>
        <c:axId val="333087704"/>
      </c:barChart>
      <c:catAx>
        <c:axId val="3322866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33087704"/>
        <c:crosses val="autoZero"/>
        <c:auto val="1"/>
        <c:lblAlgn val="ctr"/>
        <c:lblOffset val="100"/>
        <c:noMultiLvlLbl val="0"/>
      </c:catAx>
      <c:valAx>
        <c:axId val="333087704"/>
        <c:scaling>
          <c:orientation val="minMax"/>
        </c:scaling>
        <c:delete val="0"/>
        <c:axPos val="l"/>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3228668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Households with at least one vehicle in the household by race, 2004 and 2014</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Prvt.tans.households!$L$34</c:f>
              <c:strCache>
                <c:ptCount val="1"/>
                <c:pt idx="0">
                  <c:v>2004</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Prvt.tans.households!$K$35:$K$38</c:f>
              <c:strCache>
                <c:ptCount val="4"/>
                <c:pt idx="0">
                  <c:v>African</c:v>
                </c:pt>
                <c:pt idx="1">
                  <c:v>Coloured</c:v>
                </c:pt>
                <c:pt idx="2">
                  <c:v>Indian</c:v>
                </c:pt>
                <c:pt idx="3">
                  <c:v>White</c:v>
                </c:pt>
              </c:strCache>
            </c:strRef>
          </c:cat>
          <c:val>
            <c:numRef>
              <c:f>Prvt.tans.households!$L$35:$L$38</c:f>
              <c:numCache>
                <c:formatCode>0%</c:formatCode>
                <c:ptCount val="4"/>
                <c:pt idx="0">
                  <c:v>0.14238240660100718</c:v>
                </c:pt>
                <c:pt idx="1">
                  <c:v>0.34680214958462585</c:v>
                </c:pt>
                <c:pt idx="2">
                  <c:v>0.65662515227856033</c:v>
                </c:pt>
                <c:pt idx="3">
                  <c:v>0.8904009763938916</c:v>
                </c:pt>
              </c:numCache>
            </c:numRef>
          </c:val>
          <c:extLst>
            <c:ext xmlns:c16="http://schemas.microsoft.com/office/drawing/2014/chart" uri="{C3380CC4-5D6E-409C-BE32-E72D297353CC}">
              <c16:uniqueId val="{00000000-D3E6-4227-9018-C6B146095C02}"/>
            </c:ext>
          </c:extLst>
        </c:ser>
        <c:ser>
          <c:idx val="1"/>
          <c:order val="1"/>
          <c:tx>
            <c:strRef>
              <c:f>Prvt.tans.households!$M$34</c:f>
              <c:strCache>
                <c:ptCount val="1"/>
                <c:pt idx="0">
                  <c:v>2013</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Prvt.tans.households!$K$35:$K$38</c:f>
              <c:strCache>
                <c:ptCount val="4"/>
                <c:pt idx="0">
                  <c:v>African</c:v>
                </c:pt>
                <c:pt idx="1">
                  <c:v>Coloured</c:v>
                </c:pt>
                <c:pt idx="2">
                  <c:v>Indian</c:v>
                </c:pt>
                <c:pt idx="3">
                  <c:v>White</c:v>
                </c:pt>
              </c:strCache>
            </c:strRef>
          </c:cat>
          <c:val>
            <c:numRef>
              <c:f>Prvt.tans.households!$M$35:$M$38</c:f>
              <c:numCache>
                <c:formatCode>0%</c:formatCode>
                <c:ptCount val="4"/>
                <c:pt idx="0">
                  <c:v>0.24</c:v>
                </c:pt>
                <c:pt idx="1">
                  <c:v>0.43</c:v>
                </c:pt>
                <c:pt idx="2">
                  <c:v>0.79</c:v>
                </c:pt>
                <c:pt idx="3">
                  <c:v>0.87633508445022745</c:v>
                </c:pt>
              </c:numCache>
            </c:numRef>
          </c:val>
          <c:extLst>
            <c:ext xmlns:c16="http://schemas.microsoft.com/office/drawing/2014/chart" uri="{C3380CC4-5D6E-409C-BE32-E72D297353CC}">
              <c16:uniqueId val="{00000001-D3E6-4227-9018-C6B146095C02}"/>
            </c:ext>
          </c:extLst>
        </c:ser>
        <c:dLbls>
          <c:dLblPos val="inEnd"/>
          <c:showLegendKey val="0"/>
          <c:showVal val="1"/>
          <c:showCatName val="0"/>
          <c:showSerName val="0"/>
          <c:showPercent val="0"/>
          <c:showBubbleSize val="0"/>
        </c:dLbls>
        <c:gapWidth val="100"/>
        <c:overlap val="-24"/>
        <c:axId val="333088488"/>
        <c:axId val="333088880"/>
      </c:barChart>
      <c:catAx>
        <c:axId val="33308848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33088880"/>
        <c:crosses val="autoZero"/>
        <c:auto val="1"/>
        <c:lblAlgn val="ctr"/>
        <c:lblOffset val="100"/>
        <c:noMultiLvlLbl val="0"/>
      </c:catAx>
      <c:valAx>
        <c:axId val="33308888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3308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10.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1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142876</xdr:rowOff>
    </xdr:from>
    <xdr:to>
      <xdr:col>9</xdr:col>
      <xdr:colOff>57149</xdr:colOff>
      <xdr:row>51</xdr:row>
      <xdr:rowOff>114300</xdr:rowOff>
    </xdr:to>
    <xdr:graphicFrame macro="">
      <xdr:nvGraphicFramePr>
        <xdr:cNvPr id="3" name="Chart 2">
          <a:extLst>
            <a:ext uri="{FF2B5EF4-FFF2-40B4-BE49-F238E27FC236}">
              <a16:creationId xmlns:a16="http://schemas.microsoft.com/office/drawing/2014/main" id="{00000000-0008-0000-1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5172075"/>
    <xdr:ext cx="9283700" cy="6083300"/>
    <xdr:graphicFrame macro="">
      <xdr:nvGraphicFramePr>
        <xdr:cNvPr id="3" name="Chart 2">
          <a:extLst>
            <a:ext uri="{FF2B5EF4-FFF2-40B4-BE49-F238E27FC236}">
              <a16:creationId xmlns:a16="http://schemas.microsoft.com/office/drawing/2014/main" id="{00000000-0008-0000-25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xdr:from>
      <xdr:col>0</xdr:col>
      <xdr:colOff>523874</xdr:colOff>
      <xdr:row>30</xdr:row>
      <xdr:rowOff>109536</xdr:rowOff>
    </xdr:from>
    <xdr:to>
      <xdr:col>10</xdr:col>
      <xdr:colOff>9524</xdr:colOff>
      <xdr:row>51</xdr:row>
      <xdr:rowOff>0</xdr:rowOff>
    </xdr:to>
    <xdr:graphicFrame macro="">
      <xdr:nvGraphicFramePr>
        <xdr:cNvPr id="2" name="Chart 1">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495299</xdr:colOff>
      <xdr:row>34</xdr:row>
      <xdr:rowOff>57150</xdr:rowOff>
    </xdr:from>
    <xdr:to>
      <xdr:col>8</xdr:col>
      <xdr:colOff>104774</xdr:colOff>
      <xdr:row>55</xdr:row>
      <xdr:rowOff>104775</xdr:rowOff>
    </xdr:to>
    <xdr:graphicFrame macro="">
      <xdr:nvGraphicFramePr>
        <xdr:cNvPr id="3" name="Chart 2">
          <a:extLst>
            <a:ext uri="{FF2B5EF4-FFF2-40B4-BE49-F238E27FC236}">
              <a16:creationId xmlns:a16="http://schemas.microsoft.com/office/drawing/2014/main" id="{00000000-0008-0000-2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71</xdr:row>
      <xdr:rowOff>38099</xdr:rowOff>
    </xdr:from>
    <xdr:to>
      <xdr:col>8</xdr:col>
      <xdr:colOff>752475</xdr:colOff>
      <xdr:row>96</xdr:row>
      <xdr:rowOff>152400</xdr:rowOff>
    </xdr:to>
    <xdr:graphicFrame macro="">
      <xdr:nvGraphicFramePr>
        <xdr:cNvPr id="4" name="Chart 3">
          <a:extLst>
            <a:ext uri="{FF2B5EF4-FFF2-40B4-BE49-F238E27FC236}">
              <a16:creationId xmlns:a16="http://schemas.microsoft.com/office/drawing/2014/main" id="{00000000-0008-0000-2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561974</xdr:colOff>
      <xdr:row>70</xdr:row>
      <xdr:rowOff>247651</xdr:rowOff>
    </xdr:from>
    <xdr:to>
      <xdr:col>6</xdr:col>
      <xdr:colOff>133349</xdr:colOff>
      <xdr:row>105</xdr:row>
      <xdr:rowOff>38101</xdr:rowOff>
    </xdr:to>
    <xdr:graphicFrame macro="">
      <xdr:nvGraphicFramePr>
        <xdr:cNvPr id="4" name="Chart 3">
          <a:extLst>
            <a:ext uri="{FF2B5EF4-FFF2-40B4-BE49-F238E27FC236}">
              <a16:creationId xmlns:a16="http://schemas.microsoft.com/office/drawing/2014/main" id="{00000000-0008-0000-1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28</xdr:row>
      <xdr:rowOff>152399</xdr:rowOff>
    </xdr:from>
    <xdr:to>
      <xdr:col>9</xdr:col>
      <xdr:colOff>466725</xdr:colOff>
      <xdr:row>47</xdr:row>
      <xdr:rowOff>38099</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65</xdr:row>
      <xdr:rowOff>57150</xdr:rowOff>
    </xdr:from>
    <xdr:to>
      <xdr:col>9</xdr:col>
      <xdr:colOff>247649</xdr:colOff>
      <xdr:row>87</xdr:row>
      <xdr:rowOff>171450</xdr:rowOff>
    </xdr:to>
    <xdr:graphicFrame macro="">
      <xdr:nvGraphicFramePr>
        <xdr:cNvPr id="6" name="Chart 5">
          <a:extLst>
            <a:ext uri="{FF2B5EF4-FFF2-40B4-BE49-F238E27FC236}">
              <a16:creationId xmlns:a16="http://schemas.microsoft.com/office/drawing/2014/main" id="{00000000-0008-0000-1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98</xdr:row>
      <xdr:rowOff>19049</xdr:rowOff>
    </xdr:from>
    <xdr:to>
      <xdr:col>9</xdr:col>
      <xdr:colOff>390525</xdr:colOff>
      <xdr:row>127</xdr:row>
      <xdr:rowOff>114300</xdr:rowOff>
    </xdr:to>
    <xdr:graphicFrame macro="">
      <xdr:nvGraphicFramePr>
        <xdr:cNvPr id="7" name="Chart 6">
          <a:extLst>
            <a:ext uri="{FF2B5EF4-FFF2-40B4-BE49-F238E27FC236}">
              <a16:creationId xmlns:a16="http://schemas.microsoft.com/office/drawing/2014/main" id="{00000000-0008-0000-1E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276225</xdr:colOff>
      <xdr:row>1</xdr:row>
      <xdr:rowOff>228601</xdr:rowOff>
    </xdr:from>
    <xdr:to>
      <xdr:col>12</xdr:col>
      <xdr:colOff>381000</xdr:colOff>
      <xdr:row>20</xdr:row>
      <xdr:rowOff>133350</xdr:rowOff>
    </xdr:to>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285749</xdr:colOff>
      <xdr:row>33</xdr:row>
      <xdr:rowOff>23810</xdr:rowOff>
    </xdr:from>
    <xdr:to>
      <xdr:col>12</xdr:col>
      <xdr:colOff>485774</xdr:colOff>
      <xdr:row>61</xdr:row>
      <xdr:rowOff>161924</xdr:rowOff>
    </xdr:to>
    <xdr:graphicFrame macro="">
      <xdr:nvGraphicFramePr>
        <xdr:cNvPr id="4" name="Chart 3">
          <a:extLst>
            <a:ext uri="{FF2B5EF4-FFF2-40B4-BE49-F238E27FC236}">
              <a16:creationId xmlns:a16="http://schemas.microsoft.com/office/drawing/2014/main" id="{00000000-0008-0000-2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490536</xdr:colOff>
      <xdr:row>30</xdr:row>
      <xdr:rowOff>180975</xdr:rowOff>
    </xdr:from>
    <xdr:to>
      <xdr:col>9</xdr:col>
      <xdr:colOff>542924</xdr:colOff>
      <xdr:row>53</xdr:row>
      <xdr:rowOff>66675</xdr:rowOff>
    </xdr:to>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0.04393</cdr:x>
      <cdr:y>0.05357</cdr:y>
    </cdr:from>
    <cdr:to>
      <cdr:x>0.16984</cdr:x>
      <cdr:y>0.26786</cdr:y>
    </cdr:to>
    <cdr:sp macro="" textlink="">
      <cdr:nvSpPr>
        <cdr:cNvPr id="3" name="TextBox 2">
          <a:extLst xmlns:a="http://schemas.openxmlformats.org/drawingml/2006/main">
            <a:ext uri="{FF2B5EF4-FFF2-40B4-BE49-F238E27FC236}">
              <a16:creationId xmlns:a16="http://schemas.microsoft.com/office/drawing/2014/main" id="{5ADF003C-9666-4A92-A48A-3B2976E067B5}"/>
            </a:ext>
          </a:extLst>
        </cdr:cNvPr>
        <cdr:cNvSpPr txBox="1"/>
      </cdr:nvSpPr>
      <cdr:spPr>
        <a:xfrm xmlns:a="http://schemas.openxmlformats.org/drawingml/2006/main">
          <a:off x="319089" y="228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ZA" sz="1100"/>
        </a:p>
      </cdr:txBody>
    </cdr:sp>
  </cdr:relSizeAnchor>
  <cdr:relSizeAnchor xmlns:cdr="http://schemas.openxmlformats.org/drawingml/2006/chartDrawing">
    <cdr:from>
      <cdr:x>0.04</cdr:x>
      <cdr:y>0.03348</cdr:y>
    </cdr:from>
    <cdr:to>
      <cdr:x>0.1659</cdr:x>
      <cdr:y>0.12054</cdr:y>
    </cdr:to>
    <cdr:sp macro="" textlink="">
      <cdr:nvSpPr>
        <cdr:cNvPr id="4" name="TextBox 3">
          <a:extLst xmlns:a="http://schemas.openxmlformats.org/drawingml/2006/main">
            <a:ext uri="{FF2B5EF4-FFF2-40B4-BE49-F238E27FC236}">
              <a16:creationId xmlns:a16="http://schemas.microsoft.com/office/drawing/2014/main" id="{A01D7389-DCAE-4362-866C-B9B4CE6C0000}"/>
            </a:ext>
          </a:extLst>
        </cdr:cNvPr>
        <cdr:cNvSpPr txBox="1"/>
      </cdr:nvSpPr>
      <cdr:spPr>
        <a:xfrm xmlns:a="http://schemas.openxmlformats.org/drawingml/2006/main">
          <a:off x="290514" y="142875"/>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ZA" sz="1100"/>
        </a:p>
      </cdr:txBody>
    </cdr:sp>
  </cdr:relSizeAnchor>
  <cdr:relSizeAnchor xmlns:cdr="http://schemas.openxmlformats.org/drawingml/2006/chartDrawing">
    <cdr:from>
      <cdr:x>0.00066</cdr:x>
      <cdr:y>0.02455</cdr:y>
    </cdr:from>
    <cdr:to>
      <cdr:x>0.12656</cdr:x>
      <cdr:y>0.09598</cdr:y>
    </cdr:to>
    <cdr:sp macro="" textlink="">
      <cdr:nvSpPr>
        <cdr:cNvPr id="5" name="TextBox 4">
          <a:extLst xmlns:a="http://schemas.openxmlformats.org/drawingml/2006/main">
            <a:ext uri="{FF2B5EF4-FFF2-40B4-BE49-F238E27FC236}">
              <a16:creationId xmlns:a16="http://schemas.microsoft.com/office/drawing/2014/main" id="{D8E1F01A-0A1C-453F-931C-7A12F47EB22E}"/>
            </a:ext>
          </a:extLst>
        </cdr:cNvPr>
        <cdr:cNvSpPr txBox="1"/>
      </cdr:nvSpPr>
      <cdr:spPr>
        <a:xfrm xmlns:a="http://schemas.openxmlformats.org/drawingml/2006/main">
          <a:off x="4764" y="104775"/>
          <a:ext cx="91440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ZA" sz="1100"/>
            <a:t>millions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457200</xdr:colOff>
      <xdr:row>35</xdr:row>
      <xdr:rowOff>19050</xdr:rowOff>
    </xdr:from>
    <xdr:to>
      <xdr:col>7</xdr:col>
      <xdr:colOff>828674</xdr:colOff>
      <xdr:row>56</xdr:row>
      <xdr:rowOff>152400</xdr:rowOff>
    </xdr:to>
    <xdr:graphicFrame macro="">
      <xdr:nvGraphicFramePr>
        <xdr:cNvPr id="2" name="Chart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72</xdr:row>
      <xdr:rowOff>28574</xdr:rowOff>
    </xdr:from>
    <xdr:to>
      <xdr:col>7</xdr:col>
      <xdr:colOff>647700</xdr:colOff>
      <xdr:row>97</xdr:row>
      <xdr:rowOff>47624</xdr:rowOff>
    </xdr:to>
    <xdr:graphicFrame macro="">
      <xdr:nvGraphicFramePr>
        <xdr:cNvPr id="3" name="Chart 2">
          <a:extLst>
            <a:ext uri="{FF2B5EF4-FFF2-40B4-BE49-F238E27FC236}">
              <a16:creationId xmlns:a16="http://schemas.microsoft.com/office/drawing/2014/main" id="{00000000-0008-0000-2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542925</xdr:colOff>
      <xdr:row>30</xdr:row>
      <xdr:rowOff>71437</xdr:rowOff>
    </xdr:from>
    <xdr:to>
      <xdr:col>10</xdr:col>
      <xdr:colOff>219075</xdr:colOff>
      <xdr:row>47</xdr:row>
      <xdr:rowOff>142875</xdr:rowOff>
    </xdr:to>
    <xdr:graphicFrame macro="">
      <xdr:nvGraphicFramePr>
        <xdr:cNvPr id="4" name="Chart 3">
          <a:extLst>
            <a:ext uri="{FF2B5EF4-FFF2-40B4-BE49-F238E27FC236}">
              <a16:creationId xmlns:a16="http://schemas.microsoft.com/office/drawing/2014/main" id="{00000000-0008-0000-2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585787</xdr:colOff>
      <xdr:row>63</xdr:row>
      <xdr:rowOff>95250</xdr:rowOff>
    </xdr:from>
    <xdr:to>
      <xdr:col>9</xdr:col>
      <xdr:colOff>409575</xdr:colOff>
      <xdr:row>83</xdr:row>
      <xdr:rowOff>133350</xdr:rowOff>
    </xdr:to>
    <xdr:graphicFrame macro="">
      <xdr:nvGraphicFramePr>
        <xdr:cNvPr id="5" name="Chart 4">
          <a:extLst>
            <a:ext uri="{FF2B5EF4-FFF2-40B4-BE49-F238E27FC236}">
              <a16:creationId xmlns:a16="http://schemas.microsoft.com/office/drawing/2014/main" id="{00000000-0008-0000-2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I13" sqref="I13"/>
    </sheetView>
  </sheetViews>
  <sheetFormatPr defaultRowHeight="12.75"/>
  <cols>
    <col min="1" max="1" width="71.5703125" style="1" customWidth="1"/>
    <col min="2" max="2" width="14.5703125" style="1" customWidth="1"/>
    <col min="3" max="16384" width="9.140625" style="1"/>
  </cols>
  <sheetData>
    <row r="1" spans="1:2" ht="26.25" customHeight="1">
      <c r="A1" s="530" t="s">
        <v>0</v>
      </c>
      <c r="B1" s="530"/>
    </row>
    <row r="2" spans="1:2" ht="17.25" customHeight="1">
      <c r="A2" s="639" t="s">
        <v>1</v>
      </c>
      <c r="B2" s="639"/>
    </row>
    <row r="3" spans="1:2" ht="17.25" customHeight="1">
      <c r="A3" s="513"/>
      <c r="B3" s="16" t="s">
        <v>2</v>
      </c>
    </row>
    <row r="4" spans="1:2" ht="17.25" customHeight="1">
      <c r="A4" s="278" t="s">
        <v>3</v>
      </c>
      <c r="B4" s="509">
        <v>37664536</v>
      </c>
    </row>
    <row r="5" spans="1:2" ht="17.25" customHeight="1">
      <c r="A5" s="279" t="s">
        <v>4</v>
      </c>
      <c r="B5" s="510">
        <v>0.83</v>
      </c>
    </row>
    <row r="6" spans="1:2" ht="17.25" customHeight="1">
      <c r="A6" s="279" t="s">
        <v>5</v>
      </c>
      <c r="B6" s="280">
        <v>0.92</v>
      </c>
    </row>
    <row r="7" spans="1:2" ht="17.25" customHeight="1">
      <c r="A7" s="264" t="s">
        <v>6</v>
      </c>
      <c r="B7" s="280">
        <v>7.0000000000000007E-2</v>
      </c>
    </row>
    <row r="8" spans="1:2" ht="17.25" customHeight="1">
      <c r="A8" s="264" t="s">
        <v>7</v>
      </c>
      <c r="B8" s="280">
        <v>0.08</v>
      </c>
    </row>
    <row r="9" spans="1:2" ht="17.25" customHeight="1">
      <c r="A9" s="264" t="s">
        <v>8</v>
      </c>
      <c r="B9" s="280">
        <v>0.13</v>
      </c>
    </row>
    <row r="10" spans="1:2" ht="17.25" customHeight="1">
      <c r="A10" s="264" t="s">
        <v>9</v>
      </c>
      <c r="B10" s="280">
        <v>0.27</v>
      </c>
    </row>
    <row r="11" spans="1:2" ht="17.25" customHeight="1">
      <c r="A11" s="264" t="s">
        <v>10</v>
      </c>
      <c r="B11" s="280">
        <v>0.4</v>
      </c>
    </row>
    <row r="12" spans="1:2" ht="17.25" customHeight="1">
      <c r="A12" s="264" t="s">
        <v>11</v>
      </c>
      <c r="B12" s="511">
        <v>7398426</v>
      </c>
    </row>
    <row r="13" spans="1:2" ht="17.25" customHeight="1">
      <c r="A13" s="264" t="s">
        <v>12</v>
      </c>
      <c r="B13" s="511">
        <v>6419958</v>
      </c>
    </row>
    <row r="14" spans="1:2" ht="17.25" customHeight="1">
      <c r="A14" s="264" t="s">
        <v>13</v>
      </c>
      <c r="B14" s="74">
        <v>29675866</v>
      </c>
    </row>
    <row r="15" spans="1:2" ht="15.75" customHeight="1">
      <c r="A15" s="264" t="s">
        <v>14</v>
      </c>
      <c r="B15" s="281">
        <v>5350797</v>
      </c>
    </row>
    <row r="16" spans="1:2" ht="15.75" customHeight="1">
      <c r="A16" s="264" t="s">
        <v>15</v>
      </c>
      <c r="B16" s="281">
        <v>2160254</v>
      </c>
    </row>
    <row r="17" spans="1:2" ht="15.75" customHeight="1">
      <c r="A17" s="264" t="s">
        <v>16</v>
      </c>
      <c r="B17" s="265">
        <v>7.3</v>
      </c>
    </row>
    <row r="18" spans="1:2" ht="15.75" customHeight="1">
      <c r="A18" s="264" t="s">
        <v>17</v>
      </c>
      <c r="B18" s="265">
        <v>145.6</v>
      </c>
    </row>
    <row r="19" spans="1:2" ht="15.75" customHeight="1">
      <c r="A19" s="264"/>
      <c r="B19" s="265"/>
    </row>
    <row r="20" spans="1:2" ht="17.45" customHeight="1">
      <c r="A20" s="282" t="s">
        <v>18</v>
      </c>
      <c r="B20" s="283"/>
    </row>
    <row r="21" spans="1:2" ht="17.45" customHeight="1">
      <c r="A21" s="279" t="s">
        <v>19</v>
      </c>
      <c r="B21" s="284">
        <v>0.48</v>
      </c>
    </row>
    <row r="22" spans="1:2" ht="17.45" customHeight="1">
      <c r="A22" s="279" t="s">
        <v>20</v>
      </c>
      <c r="B22" s="284">
        <v>0.14000000000000001</v>
      </c>
    </row>
    <row r="23" spans="1:2" ht="17.45" customHeight="1">
      <c r="A23" s="508" t="s">
        <v>21</v>
      </c>
      <c r="B23" s="284">
        <v>0.14000000000000001</v>
      </c>
    </row>
    <row r="24" spans="1:2" ht="17.45" customHeight="1">
      <c r="A24" s="508" t="s">
        <v>22</v>
      </c>
      <c r="B24" s="284">
        <v>0.21</v>
      </c>
    </row>
    <row r="25" spans="1:2" ht="17.45" customHeight="1">
      <c r="A25" s="279" t="s">
        <v>23</v>
      </c>
      <c r="B25" s="284">
        <v>0.08</v>
      </c>
    </row>
    <row r="26" spans="1:2" ht="17.45" customHeight="1">
      <c r="A26" s="279" t="s">
        <v>24</v>
      </c>
      <c r="B26" s="284">
        <v>0.96</v>
      </c>
    </row>
    <row r="27" spans="1:2" ht="17.45" customHeight="1">
      <c r="A27" s="279" t="s">
        <v>25</v>
      </c>
      <c r="B27" s="284">
        <v>0.41</v>
      </c>
    </row>
    <row r="29" spans="1:2" ht="19.5" customHeight="1">
      <c r="A29" s="129" t="s">
        <v>26</v>
      </c>
    </row>
    <row r="31" spans="1:2">
      <c r="A31" s="1" t="s">
        <v>27</v>
      </c>
    </row>
  </sheetData>
  <mergeCells count="2">
    <mergeCell ref="A1:B1"/>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D24"/>
  <sheetViews>
    <sheetView topLeftCell="A4" workbookViewId="0">
      <selection activeCell="H25" sqref="H25"/>
    </sheetView>
  </sheetViews>
  <sheetFormatPr defaultRowHeight="15"/>
  <cols>
    <col min="1" max="1" width="34.28515625" customWidth="1"/>
    <col min="2" max="3" width="24.42578125" customWidth="1"/>
  </cols>
  <sheetData>
    <row r="2" spans="1:3" ht="23.25" customHeight="1">
      <c r="A2" s="553" t="s">
        <v>260</v>
      </c>
      <c r="B2" s="553"/>
      <c r="C2" s="553"/>
    </row>
    <row r="3" spans="1:3" ht="42.75" customHeight="1">
      <c r="A3" s="19" t="s">
        <v>261</v>
      </c>
      <c r="B3" s="19" t="s">
        <v>181</v>
      </c>
      <c r="C3" s="101" t="s">
        <v>226</v>
      </c>
    </row>
    <row r="4" spans="1:3">
      <c r="A4" s="20" t="s">
        <v>262</v>
      </c>
      <c r="B4" s="21">
        <v>564146</v>
      </c>
      <c r="C4" s="99">
        <f>B4/37664536</f>
        <v>1.4978174694625203E-2</v>
      </c>
    </row>
    <row r="5" spans="1:3">
      <c r="A5" s="20" t="s">
        <v>263</v>
      </c>
      <c r="B5" s="21">
        <v>3163393</v>
      </c>
      <c r="C5" s="99">
        <f t="shared" ref="C5:C19" si="0">B5/37664536</f>
        <v>8.3988635888146881E-2</v>
      </c>
    </row>
    <row r="6" spans="1:3">
      <c r="A6" s="20" t="s">
        <v>264</v>
      </c>
      <c r="B6" s="21">
        <v>137198</v>
      </c>
      <c r="C6" s="99">
        <f t="shared" si="0"/>
        <v>3.6426308291704428E-3</v>
      </c>
    </row>
    <row r="7" spans="1:3">
      <c r="A7" s="20" t="s">
        <v>265</v>
      </c>
      <c r="B7" s="21">
        <v>56494</v>
      </c>
      <c r="C7" s="99">
        <f t="shared" si="0"/>
        <v>1.4999255533109448E-3</v>
      </c>
    </row>
    <row r="8" spans="1:3">
      <c r="A8" s="20" t="s">
        <v>266</v>
      </c>
      <c r="B8" s="21">
        <v>2108388</v>
      </c>
      <c r="C8" s="99">
        <f t="shared" si="0"/>
        <v>5.5978069131131736E-2</v>
      </c>
    </row>
    <row r="9" spans="1:3">
      <c r="A9" s="20" t="s">
        <v>267</v>
      </c>
      <c r="B9" s="21">
        <v>737514</v>
      </c>
      <c r="C9" s="99">
        <f t="shared" si="0"/>
        <v>1.9581125332328534E-2</v>
      </c>
    </row>
    <row r="10" spans="1:3">
      <c r="A10" s="20" t="s">
        <v>268</v>
      </c>
      <c r="B10" s="21">
        <v>201309</v>
      </c>
      <c r="C10" s="99">
        <f t="shared" si="0"/>
        <v>5.3447890609882994E-3</v>
      </c>
    </row>
    <row r="11" spans="1:3">
      <c r="A11" s="20" t="s">
        <v>269</v>
      </c>
      <c r="B11" s="21">
        <v>2012959</v>
      </c>
      <c r="C11" s="99">
        <f t="shared" si="0"/>
        <v>5.3444412537034837E-2</v>
      </c>
    </row>
    <row r="12" spans="1:3">
      <c r="A12" s="20" t="s">
        <v>270</v>
      </c>
      <c r="B12" s="21">
        <v>190418</v>
      </c>
      <c r="C12" s="99">
        <f t="shared" si="0"/>
        <v>5.0556311114518977E-3</v>
      </c>
    </row>
    <row r="13" spans="1:3">
      <c r="A13" s="20" t="s">
        <v>271</v>
      </c>
      <c r="B13" s="21">
        <v>335170</v>
      </c>
      <c r="C13" s="99">
        <f t="shared" si="0"/>
        <v>8.8988219581412082E-3</v>
      </c>
    </row>
    <row r="14" spans="1:3">
      <c r="A14" s="20" t="s">
        <v>272</v>
      </c>
      <c r="B14" s="21">
        <v>2215385</v>
      </c>
      <c r="C14" s="99">
        <f t="shared" si="0"/>
        <v>5.8818858142842913E-2</v>
      </c>
    </row>
    <row r="15" spans="1:3">
      <c r="A15" s="20" t="s">
        <v>273</v>
      </c>
      <c r="B15" s="21">
        <v>122095</v>
      </c>
      <c r="C15" s="99">
        <f t="shared" si="0"/>
        <v>3.2416435450047759E-3</v>
      </c>
    </row>
    <row r="16" spans="1:3">
      <c r="A16" s="20" t="s">
        <v>274</v>
      </c>
      <c r="B16" s="21">
        <v>375946</v>
      </c>
      <c r="C16" s="99">
        <f t="shared" si="0"/>
        <v>9.9814318700222407E-3</v>
      </c>
    </row>
    <row r="17" spans="1:4">
      <c r="A17" s="20" t="s">
        <v>275</v>
      </c>
      <c r="B17" s="21">
        <v>1412587</v>
      </c>
      <c r="C17" s="99">
        <f t="shared" si="0"/>
        <v>3.7504431224109597E-2</v>
      </c>
    </row>
    <row r="18" spans="1:4" ht="15.75" thickBot="1">
      <c r="A18" s="20" t="s">
        <v>276</v>
      </c>
      <c r="B18" s="21">
        <v>785733</v>
      </c>
      <c r="C18" s="224">
        <f t="shared" si="0"/>
        <v>2.0861348192368546E-2</v>
      </c>
    </row>
    <row r="19" spans="1:4" ht="15.75" thickBot="1">
      <c r="A19" s="217" t="s">
        <v>277</v>
      </c>
      <c r="B19" s="182">
        <f>SUM(B4:B18)</f>
        <v>14418735</v>
      </c>
      <c r="C19" s="346">
        <f t="shared" si="0"/>
        <v>0.38281992907067808</v>
      </c>
    </row>
    <row r="20" spans="1:4" ht="17.25" customHeight="1" thickTop="1" thickBot="1">
      <c r="A20" s="178" t="s">
        <v>145</v>
      </c>
      <c r="B20" s="216">
        <v>37664536</v>
      </c>
      <c r="C20" s="100"/>
    </row>
    <row r="21" spans="1:4" ht="32.25" customHeight="1" thickTop="1">
      <c r="A21" s="546" t="s">
        <v>278</v>
      </c>
      <c r="B21" s="546"/>
      <c r="C21" s="546"/>
      <c r="D21" s="357"/>
    </row>
    <row r="22" spans="1:4">
      <c r="A22" s="218" t="s">
        <v>215</v>
      </c>
    </row>
    <row r="23" spans="1:4" ht="39.75" customHeight="1">
      <c r="A23" s="550" t="s">
        <v>279</v>
      </c>
      <c r="B23" s="551"/>
      <c r="C23" s="551"/>
    </row>
    <row r="24" spans="1:4">
      <c r="A24" s="531" t="s">
        <v>259</v>
      </c>
      <c r="B24" s="531"/>
      <c r="C24" s="531"/>
    </row>
  </sheetData>
  <mergeCells count="4">
    <mergeCell ref="A2:C2"/>
    <mergeCell ref="A23:C23"/>
    <mergeCell ref="A24:C24"/>
    <mergeCell ref="A21:C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D79"/>
  <sheetViews>
    <sheetView topLeftCell="A34" workbookViewId="0">
      <selection activeCell="H50" sqref="H50"/>
    </sheetView>
  </sheetViews>
  <sheetFormatPr defaultRowHeight="15"/>
  <cols>
    <col min="1" max="1" width="40.140625" customWidth="1"/>
    <col min="2" max="2" width="22.7109375" customWidth="1"/>
    <col min="3" max="3" width="19.85546875" customWidth="1"/>
  </cols>
  <sheetData>
    <row r="2" spans="1:3" ht="23.25" customHeight="1">
      <c r="A2" s="553" t="s">
        <v>280</v>
      </c>
      <c r="B2" s="553"/>
      <c r="C2" s="553"/>
    </row>
    <row r="3" spans="1:3" ht="50.25" customHeight="1">
      <c r="A3" s="19" t="s">
        <v>261</v>
      </c>
      <c r="B3" s="19" t="s">
        <v>181</v>
      </c>
      <c r="C3" s="101" t="s">
        <v>226</v>
      </c>
    </row>
    <row r="4" spans="1:3">
      <c r="A4" s="20" t="s">
        <v>281</v>
      </c>
      <c r="B4" s="21">
        <v>1874255</v>
      </c>
      <c r="C4" s="99">
        <f>B4/37664536</f>
        <v>4.9761797145197809E-2</v>
      </c>
    </row>
    <row r="5" spans="1:3">
      <c r="A5" s="20" t="s">
        <v>282</v>
      </c>
      <c r="B5" s="21">
        <v>129368</v>
      </c>
      <c r="C5" s="99">
        <f t="shared" ref="C5:C62" si="0">B5/37664536</f>
        <v>3.4347429635134758E-3</v>
      </c>
    </row>
    <row r="6" spans="1:3">
      <c r="A6" s="20" t="s">
        <v>283</v>
      </c>
      <c r="B6" s="21">
        <v>166498</v>
      </c>
      <c r="C6" s="99">
        <f t="shared" si="0"/>
        <v>4.4205509394832313E-3</v>
      </c>
    </row>
    <row r="7" spans="1:3">
      <c r="A7" s="20" t="s">
        <v>284</v>
      </c>
      <c r="B7" s="21">
        <v>3082966</v>
      </c>
      <c r="C7" s="99">
        <f t="shared" si="0"/>
        <v>8.1853285010599894E-2</v>
      </c>
    </row>
    <row r="8" spans="1:3">
      <c r="A8" s="20" t="s">
        <v>285</v>
      </c>
      <c r="B8" s="21">
        <v>64010</v>
      </c>
      <c r="C8" s="99">
        <f t="shared" si="0"/>
        <v>1.6994766642021025E-3</v>
      </c>
    </row>
    <row r="9" spans="1:3">
      <c r="A9" s="20" t="s">
        <v>286</v>
      </c>
      <c r="B9" s="21">
        <v>66221</v>
      </c>
      <c r="C9" s="99">
        <f t="shared" si="0"/>
        <v>1.7581790998301425E-3</v>
      </c>
    </row>
    <row r="10" spans="1:3">
      <c r="A10" s="20" t="s">
        <v>287</v>
      </c>
      <c r="B10" s="21">
        <v>666922</v>
      </c>
      <c r="C10" s="99">
        <f t="shared" si="0"/>
        <v>1.7706895420137394E-2</v>
      </c>
    </row>
    <row r="11" spans="1:3">
      <c r="A11" s="20" t="s">
        <v>288</v>
      </c>
      <c r="B11" s="21">
        <v>895132</v>
      </c>
      <c r="C11" s="99">
        <f t="shared" si="0"/>
        <v>2.3765910723020721E-2</v>
      </c>
    </row>
    <row r="12" spans="1:3">
      <c r="A12" s="20" t="s">
        <v>289</v>
      </c>
      <c r="B12" s="21">
        <v>73179</v>
      </c>
      <c r="C12" s="99">
        <f t="shared" si="0"/>
        <v>1.9429152133986199E-3</v>
      </c>
    </row>
    <row r="13" spans="1:3">
      <c r="A13" s="20" t="s">
        <v>290</v>
      </c>
      <c r="B13" s="21">
        <v>43361</v>
      </c>
      <c r="C13" s="99">
        <f t="shared" si="0"/>
        <v>1.151242112739687E-3</v>
      </c>
    </row>
    <row r="14" spans="1:3">
      <c r="A14" s="20" t="s">
        <v>291</v>
      </c>
      <c r="B14" s="21">
        <v>247001</v>
      </c>
      <c r="C14" s="99">
        <f t="shared" si="0"/>
        <v>6.557919630285635E-3</v>
      </c>
    </row>
    <row r="15" spans="1:3">
      <c r="A15" s="20" t="s">
        <v>292</v>
      </c>
      <c r="B15" s="21">
        <v>54369</v>
      </c>
      <c r="C15" s="99">
        <f t="shared" si="0"/>
        <v>1.4435064326824576E-3</v>
      </c>
    </row>
    <row r="16" spans="1:3">
      <c r="A16" s="20" t="s">
        <v>293</v>
      </c>
      <c r="B16" s="21">
        <v>54369</v>
      </c>
      <c r="C16" s="99">
        <f t="shared" si="0"/>
        <v>1.4435064326824576E-3</v>
      </c>
    </row>
    <row r="17" spans="1:3">
      <c r="A17" s="20" t="s">
        <v>294</v>
      </c>
      <c r="B17" s="21">
        <v>122948</v>
      </c>
      <c r="C17" s="99">
        <f t="shared" si="0"/>
        <v>3.2642908437794109E-3</v>
      </c>
    </row>
    <row r="18" spans="1:3">
      <c r="A18" s="20" t="s">
        <v>295</v>
      </c>
      <c r="B18" s="21">
        <v>259484</v>
      </c>
      <c r="C18" s="99">
        <f t="shared" si="0"/>
        <v>6.8893454574881791E-3</v>
      </c>
    </row>
    <row r="19" spans="1:3">
      <c r="A19" s="20" t="s">
        <v>296</v>
      </c>
      <c r="B19" s="21">
        <v>1438853</v>
      </c>
      <c r="C19" s="99">
        <f t="shared" si="0"/>
        <v>3.8201798105252115E-2</v>
      </c>
    </row>
    <row r="20" spans="1:3">
      <c r="A20" s="20" t="s">
        <v>297</v>
      </c>
      <c r="B20" s="21">
        <v>147892</v>
      </c>
      <c r="C20" s="99">
        <f t="shared" si="0"/>
        <v>3.9265583943474038E-3</v>
      </c>
    </row>
    <row r="21" spans="1:3">
      <c r="A21" s="20" t="s">
        <v>298</v>
      </c>
      <c r="B21" s="21">
        <v>126317</v>
      </c>
      <c r="C21" s="99">
        <f t="shared" si="0"/>
        <v>3.3537383813781749E-3</v>
      </c>
    </row>
    <row r="22" spans="1:3">
      <c r="A22" s="20" t="s">
        <v>299</v>
      </c>
      <c r="B22" s="21">
        <v>723261</v>
      </c>
      <c r="C22" s="99">
        <f t="shared" si="0"/>
        <v>1.920270569641426E-2</v>
      </c>
    </row>
    <row r="23" spans="1:3">
      <c r="A23" s="20" t="s">
        <v>300</v>
      </c>
      <c r="B23" s="21">
        <v>174303</v>
      </c>
      <c r="C23" s="99">
        <f t="shared" si="0"/>
        <v>4.6277750507798636E-3</v>
      </c>
    </row>
    <row r="24" spans="1:3">
      <c r="A24" s="20" t="s">
        <v>301</v>
      </c>
      <c r="B24" s="21">
        <v>641498</v>
      </c>
      <c r="C24" s="99">
        <f t="shared" si="0"/>
        <v>1.7031883785850965E-2</v>
      </c>
    </row>
    <row r="25" spans="1:3">
      <c r="A25" s="20" t="s">
        <v>302</v>
      </c>
      <c r="B25" s="21">
        <v>491528</v>
      </c>
      <c r="C25" s="99">
        <f t="shared" si="0"/>
        <v>1.3050154129072504E-2</v>
      </c>
    </row>
    <row r="26" spans="1:3">
      <c r="A26" s="20" t="s">
        <v>303</v>
      </c>
      <c r="B26" s="21">
        <v>532765</v>
      </c>
      <c r="C26" s="99">
        <f t="shared" si="0"/>
        <v>1.4145003671358118E-2</v>
      </c>
    </row>
    <row r="27" spans="1:3">
      <c r="A27" s="20" t="s">
        <v>304</v>
      </c>
      <c r="B27" s="21">
        <v>265010</v>
      </c>
      <c r="C27" s="99">
        <f t="shared" si="0"/>
        <v>7.0360617212966593E-3</v>
      </c>
    </row>
    <row r="28" spans="1:3">
      <c r="A28" s="20" t="s">
        <v>305</v>
      </c>
      <c r="B28" s="21">
        <v>508787</v>
      </c>
      <c r="C28" s="99">
        <f t="shared" si="0"/>
        <v>1.3508383589273474E-2</v>
      </c>
    </row>
    <row r="29" spans="1:3">
      <c r="A29" s="20" t="s">
        <v>306</v>
      </c>
      <c r="B29" s="21">
        <v>313057</v>
      </c>
      <c r="C29" s="99">
        <f t="shared" si="0"/>
        <v>8.3117179513375657E-3</v>
      </c>
    </row>
    <row r="30" spans="1:3" ht="30.75" customHeight="1">
      <c r="A30" s="220" t="s">
        <v>307</v>
      </c>
      <c r="B30" s="21">
        <v>121427</v>
      </c>
      <c r="C30" s="99">
        <f t="shared" si="0"/>
        <v>3.2239080284966206E-3</v>
      </c>
    </row>
    <row r="31" spans="1:3">
      <c r="A31" s="20" t="s">
        <v>308</v>
      </c>
      <c r="B31" s="21">
        <v>100351</v>
      </c>
      <c r="C31" s="99">
        <f t="shared" si="0"/>
        <v>2.664336552559681E-3</v>
      </c>
    </row>
    <row r="32" spans="1:3">
      <c r="A32" s="20" t="s">
        <v>309</v>
      </c>
      <c r="B32" s="21">
        <v>251989</v>
      </c>
      <c r="C32" s="99">
        <f>B32/37664536</f>
        <v>6.6903519002597034E-3</v>
      </c>
    </row>
    <row r="33" spans="1:3">
      <c r="A33" s="20" t="s">
        <v>310</v>
      </c>
      <c r="B33" s="21">
        <v>130915</v>
      </c>
      <c r="C33" s="99">
        <f t="shared" si="0"/>
        <v>3.4758160833310145E-3</v>
      </c>
    </row>
    <row r="34" spans="1:3">
      <c r="A34" s="20" t="s">
        <v>311</v>
      </c>
      <c r="B34" s="21">
        <v>203505</v>
      </c>
      <c r="C34" s="99">
        <f t="shared" si="0"/>
        <v>5.4030932440001381E-3</v>
      </c>
    </row>
    <row r="35" spans="1:3">
      <c r="A35" s="20" t="s">
        <v>312</v>
      </c>
      <c r="B35" s="21">
        <v>154606</v>
      </c>
      <c r="C35" s="99">
        <f t="shared" si="0"/>
        <v>4.1048162653590107E-3</v>
      </c>
    </row>
    <row r="36" spans="1:3">
      <c r="A36" s="20" t="s">
        <v>313</v>
      </c>
      <c r="B36" s="21">
        <v>4546069</v>
      </c>
      <c r="C36" s="99">
        <f t="shared" si="0"/>
        <v>0.1206989248453771</v>
      </c>
    </row>
    <row r="37" spans="1:3">
      <c r="A37" s="20" t="s">
        <v>314</v>
      </c>
      <c r="B37" s="21">
        <v>4034017</v>
      </c>
      <c r="C37" s="99">
        <f t="shared" si="0"/>
        <v>0.10710385493664384</v>
      </c>
    </row>
    <row r="38" spans="1:3">
      <c r="A38" s="20" t="s">
        <v>315</v>
      </c>
      <c r="B38" s="21">
        <v>142424</v>
      </c>
      <c r="C38" s="99">
        <f t="shared" si="0"/>
        <v>3.7813820406549016E-3</v>
      </c>
    </row>
    <row r="39" spans="1:3">
      <c r="A39" s="20" t="s">
        <v>316</v>
      </c>
      <c r="B39" s="21">
        <v>109818</v>
      </c>
      <c r="C39" s="99">
        <f t="shared" si="0"/>
        <v>2.9156870537313932E-3</v>
      </c>
    </row>
    <row r="40" spans="1:3">
      <c r="A40" s="20" t="s">
        <v>317</v>
      </c>
      <c r="B40" s="21">
        <v>122810</v>
      </c>
      <c r="C40" s="99">
        <f t="shared" si="0"/>
        <v>3.2606269197103608E-3</v>
      </c>
    </row>
    <row r="41" spans="1:3">
      <c r="A41" s="20" t="s">
        <v>318</v>
      </c>
      <c r="B41" s="21">
        <v>423240</v>
      </c>
      <c r="C41" s="99">
        <f t="shared" si="0"/>
        <v>1.1237095818729852E-2</v>
      </c>
    </row>
    <row r="42" spans="1:3">
      <c r="A42" s="20" t="s">
        <v>319</v>
      </c>
      <c r="B42" s="21">
        <v>51709</v>
      </c>
      <c r="C42" s="99">
        <f t="shared" si="0"/>
        <v>1.3728829687427982E-3</v>
      </c>
    </row>
    <row r="43" spans="1:3">
      <c r="A43" s="20" t="s">
        <v>320</v>
      </c>
      <c r="B43" s="21">
        <v>71768</v>
      </c>
      <c r="C43" s="99">
        <f t="shared" si="0"/>
        <v>1.9054529173013043E-3</v>
      </c>
    </row>
    <row r="44" spans="1:3">
      <c r="A44" s="20" t="s">
        <v>321</v>
      </c>
      <c r="B44" s="21">
        <v>97401</v>
      </c>
      <c r="C44" s="99">
        <f t="shared" si="0"/>
        <v>2.586013538040134E-3</v>
      </c>
    </row>
    <row r="45" spans="1:3">
      <c r="A45" s="20" t="s">
        <v>322</v>
      </c>
      <c r="B45" s="21">
        <v>183931</v>
      </c>
      <c r="C45" s="99">
        <f t="shared" si="0"/>
        <v>4.8834001300321339E-3</v>
      </c>
    </row>
    <row r="46" spans="1:3">
      <c r="A46" s="20" t="s">
        <v>323</v>
      </c>
      <c r="B46" s="21">
        <v>946273</v>
      </c>
      <c r="C46" s="99">
        <f t="shared" si="0"/>
        <v>2.5123713192696705E-2</v>
      </c>
    </row>
    <row r="47" spans="1:3">
      <c r="A47" s="20" t="s">
        <v>324</v>
      </c>
      <c r="B47" s="21">
        <v>156258</v>
      </c>
      <c r="C47" s="99">
        <f t="shared" si="0"/>
        <v>4.1486771534899568E-3</v>
      </c>
    </row>
    <row r="48" spans="1:3">
      <c r="A48" s="20" t="s">
        <v>325</v>
      </c>
      <c r="B48" s="21">
        <v>307989</v>
      </c>
      <c r="C48" s="99">
        <f t="shared" si="0"/>
        <v>8.177161667410426E-3</v>
      </c>
    </row>
    <row r="49" spans="1:3">
      <c r="A49" s="20" t="s">
        <v>326</v>
      </c>
      <c r="B49" s="21">
        <v>48336</v>
      </c>
      <c r="C49" s="99">
        <f t="shared" si="0"/>
        <v>1.2833292304463807E-3</v>
      </c>
    </row>
    <row r="50" spans="1:3">
      <c r="A50" s="20" t="s">
        <v>327</v>
      </c>
      <c r="B50" s="21">
        <v>293486</v>
      </c>
      <c r="C50" s="99">
        <f t="shared" si="0"/>
        <v>7.7921044878928019E-3</v>
      </c>
    </row>
    <row r="51" spans="1:3">
      <c r="A51" s="20" t="s">
        <v>328</v>
      </c>
      <c r="B51" s="21">
        <v>149712</v>
      </c>
      <c r="C51" s="99">
        <f t="shared" si="0"/>
        <v>3.9748797117798024E-3</v>
      </c>
    </row>
    <row r="52" spans="1:3">
      <c r="A52" s="20" t="s">
        <v>329</v>
      </c>
      <c r="B52" s="21">
        <v>78297</v>
      </c>
      <c r="C52" s="99">
        <f t="shared" si="0"/>
        <v>2.0787990060464304E-3</v>
      </c>
    </row>
    <row r="53" spans="1:3">
      <c r="A53" s="20" t="s">
        <v>330</v>
      </c>
      <c r="B53" s="21">
        <v>656195</v>
      </c>
      <c r="C53" s="99">
        <f t="shared" si="0"/>
        <v>1.7422091699204792E-2</v>
      </c>
    </row>
    <row r="54" spans="1:3">
      <c r="A54" s="20" t="s">
        <v>331</v>
      </c>
      <c r="B54" s="21">
        <v>77699</v>
      </c>
      <c r="C54" s="99">
        <f t="shared" si="0"/>
        <v>2.0629220017472139E-3</v>
      </c>
    </row>
    <row r="55" spans="1:3">
      <c r="A55" s="20" t="s">
        <v>332</v>
      </c>
      <c r="B55" s="21">
        <v>254898</v>
      </c>
      <c r="C55" s="99">
        <f t="shared" si="0"/>
        <v>6.7675863576283002E-3</v>
      </c>
    </row>
    <row r="56" spans="1:3">
      <c r="A56" s="20" t="s">
        <v>333</v>
      </c>
      <c r="B56" s="21">
        <v>163070</v>
      </c>
      <c r="C56" s="99">
        <f t="shared" si="0"/>
        <v>4.3295369415940763E-3</v>
      </c>
    </row>
    <row r="57" spans="1:3">
      <c r="A57" s="20" t="s">
        <v>334</v>
      </c>
      <c r="B57" s="21">
        <v>690983</v>
      </c>
      <c r="C57" s="99">
        <f t="shared" si="0"/>
        <v>1.8345719166698349E-2</v>
      </c>
    </row>
    <row r="58" spans="1:3">
      <c r="A58" s="20" t="s">
        <v>335</v>
      </c>
      <c r="B58" s="21">
        <v>77141</v>
      </c>
      <c r="C58" s="99">
        <f t="shared" si="0"/>
        <v>2.0481070044245336E-3</v>
      </c>
    </row>
    <row r="59" spans="1:3">
      <c r="A59" s="20" t="s">
        <v>336</v>
      </c>
      <c r="B59" s="21">
        <v>485525</v>
      </c>
      <c r="C59" s="99">
        <f t="shared" si="0"/>
        <v>1.289077343206883E-2</v>
      </c>
    </row>
    <row r="60" spans="1:3">
      <c r="A60" s="20" t="s">
        <v>337</v>
      </c>
      <c r="B60" s="21">
        <v>46665</v>
      </c>
      <c r="C60" s="99">
        <f t="shared" si="0"/>
        <v>1.2389638890015796E-3</v>
      </c>
    </row>
    <row r="61" spans="1:3">
      <c r="A61" s="20" t="s">
        <v>338</v>
      </c>
      <c r="B61" s="21">
        <v>793052</v>
      </c>
      <c r="C61" s="99">
        <f t="shared" si="0"/>
        <v>2.1055668918900261E-2</v>
      </c>
    </row>
    <row r="62" spans="1:3">
      <c r="A62" s="20" t="s">
        <v>339</v>
      </c>
      <c r="B62" s="21">
        <v>113660</v>
      </c>
      <c r="C62" s="99">
        <f t="shared" si="0"/>
        <v>3.0176928238276981E-3</v>
      </c>
    </row>
    <row r="63" spans="1:3">
      <c r="A63" s="20" t="s">
        <v>340</v>
      </c>
      <c r="B63" s="21">
        <v>2261647</v>
      </c>
      <c r="C63" s="99">
        <f t="shared" ref="C63:C73" si="1">B63/37664536</f>
        <v>6.0047122311555887E-2</v>
      </c>
    </row>
    <row r="64" spans="1:3">
      <c r="A64" s="20" t="s">
        <v>341</v>
      </c>
      <c r="B64" s="21">
        <v>150191</v>
      </c>
      <c r="C64" s="99">
        <f t="shared" si="1"/>
        <v>3.9875972453238236E-3</v>
      </c>
    </row>
    <row r="65" spans="1:4">
      <c r="A65" s="20" t="s">
        <v>342</v>
      </c>
      <c r="B65" s="21">
        <v>839993</v>
      </c>
      <c r="C65" s="99">
        <f t="shared" si="1"/>
        <v>2.230196065603994E-2</v>
      </c>
    </row>
    <row r="66" spans="1:4">
      <c r="A66" s="20" t="s">
        <v>343</v>
      </c>
      <c r="B66" s="21">
        <v>588017</v>
      </c>
      <c r="C66" s="99">
        <f t="shared" si="1"/>
        <v>1.5611953908047612E-2</v>
      </c>
    </row>
    <row r="67" spans="1:4">
      <c r="A67" s="20" t="s">
        <v>344</v>
      </c>
      <c r="B67" s="21">
        <v>455006</v>
      </c>
      <c r="C67" s="99">
        <f>B67/37664536</f>
        <v>1.2080488659146099E-2</v>
      </c>
    </row>
    <row r="68" spans="1:4">
      <c r="A68" s="20" t="s">
        <v>345</v>
      </c>
      <c r="B68" s="21">
        <v>789981</v>
      </c>
      <c r="C68" s="99">
        <f t="shared" si="1"/>
        <v>2.0974133333276693E-2</v>
      </c>
    </row>
    <row r="69" spans="1:4">
      <c r="A69" s="20" t="s">
        <v>346</v>
      </c>
      <c r="B69" s="21">
        <v>90233</v>
      </c>
      <c r="C69" s="99">
        <f t="shared" si="1"/>
        <v>2.3957018878448416E-3</v>
      </c>
    </row>
    <row r="70" spans="1:4">
      <c r="A70" s="20" t="s">
        <v>347</v>
      </c>
      <c r="B70" s="21">
        <v>317925</v>
      </c>
      <c r="C70" s="99">
        <f t="shared" si="1"/>
        <v>8.4409642003820257E-3</v>
      </c>
    </row>
    <row r="71" spans="1:4">
      <c r="A71" s="20" t="s">
        <v>348</v>
      </c>
      <c r="B71" s="21">
        <v>514625</v>
      </c>
      <c r="C71" s="99">
        <f t="shared" si="1"/>
        <v>1.3663383507498938E-2</v>
      </c>
    </row>
    <row r="72" spans="1:4">
      <c r="A72" s="20" t="s">
        <v>349</v>
      </c>
      <c r="B72" s="21">
        <v>345985</v>
      </c>
      <c r="C72" s="99">
        <f t="shared" si="1"/>
        <v>9.1859620944221912E-3</v>
      </c>
    </row>
    <row r="73" spans="1:4" ht="15.75" thickBot="1">
      <c r="A73" s="20" t="s">
        <v>350</v>
      </c>
      <c r="B73" s="21">
        <v>181215</v>
      </c>
      <c r="C73" s="99">
        <f t="shared" si="1"/>
        <v>4.8112898563253239E-3</v>
      </c>
    </row>
    <row r="74" spans="1:4" ht="15.75" thickBot="1">
      <c r="A74" s="181" t="s">
        <v>351</v>
      </c>
      <c r="B74" s="182">
        <f>SUM(B4:B73)</f>
        <v>35783391</v>
      </c>
      <c r="C74" s="183">
        <f>B74/37664536</f>
        <v>0.95005527215309382</v>
      </c>
    </row>
    <row r="75" spans="1:4" ht="17.25" customHeight="1" thickTop="1" thickBot="1">
      <c r="A75" s="178" t="s">
        <v>145</v>
      </c>
      <c r="B75" s="216">
        <v>37664536</v>
      </c>
      <c r="C75" s="100"/>
    </row>
    <row r="76" spans="1:4" ht="28.5" customHeight="1" thickTop="1">
      <c r="A76" s="546" t="s">
        <v>278</v>
      </c>
      <c r="B76" s="546"/>
      <c r="C76" s="546"/>
      <c r="D76" s="102"/>
    </row>
    <row r="77" spans="1:4" ht="21" customHeight="1">
      <c r="A77" s="219" t="s">
        <v>215</v>
      </c>
    </row>
    <row r="78" spans="1:4" ht="26.25" customHeight="1">
      <c r="A78" s="550" t="s">
        <v>352</v>
      </c>
      <c r="B78" s="551"/>
      <c r="C78" s="551"/>
    </row>
    <row r="79" spans="1:4">
      <c r="A79" s="554" t="s">
        <v>259</v>
      </c>
      <c r="B79" s="554"/>
      <c r="C79" s="554"/>
    </row>
  </sheetData>
  <mergeCells count="4">
    <mergeCell ref="A2:C2"/>
    <mergeCell ref="A78:C78"/>
    <mergeCell ref="A79:C79"/>
    <mergeCell ref="A76:C7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
  <sheetViews>
    <sheetView workbookViewId="0"/>
  </sheetViews>
  <sheetFormatPr defaultRowHeight="15"/>
  <cols>
    <col min="1" max="1" width="28.28515625" customWidth="1"/>
    <col min="2" max="2" width="18.28515625" customWidth="1"/>
    <col min="3" max="3" width="18" customWidth="1"/>
  </cols>
  <sheetData>
    <row r="1" spans="1:6" ht="20.25">
      <c r="A1" s="529" t="s">
        <v>353</v>
      </c>
      <c r="B1" s="529"/>
      <c r="C1" s="529"/>
      <c r="D1" s="529"/>
      <c r="E1" s="529"/>
      <c r="F1" s="529"/>
    </row>
    <row r="2" spans="1:6" ht="29.25" customHeight="1">
      <c r="A2" s="545" t="s">
        <v>354</v>
      </c>
      <c r="B2" s="545"/>
      <c r="C2" s="545"/>
    </row>
    <row r="3" spans="1:6" ht="27">
      <c r="A3" s="16" t="s">
        <v>355</v>
      </c>
      <c r="B3" s="16" t="s">
        <v>31</v>
      </c>
      <c r="C3" s="15" t="s">
        <v>356</v>
      </c>
    </row>
    <row r="4" spans="1:6">
      <c r="A4" s="13" t="s">
        <v>357</v>
      </c>
      <c r="B4" s="62">
        <v>31255473</v>
      </c>
      <c r="C4" s="61">
        <v>0.83</v>
      </c>
    </row>
    <row r="5" spans="1:6">
      <c r="A5" s="13" t="s">
        <v>358</v>
      </c>
      <c r="B5" s="62">
        <v>34577163</v>
      </c>
      <c r="C5" s="61">
        <v>0.92</v>
      </c>
    </row>
    <row r="6" spans="1:6">
      <c r="A6" s="13" t="s">
        <v>176</v>
      </c>
      <c r="B6" s="62">
        <v>14054394</v>
      </c>
      <c r="C6" s="61">
        <v>0.37</v>
      </c>
    </row>
    <row r="7" spans="1:6">
      <c r="A7" s="13" t="s">
        <v>359</v>
      </c>
      <c r="B7" s="62">
        <v>13017175</v>
      </c>
      <c r="C7" s="61">
        <v>0.35</v>
      </c>
    </row>
    <row r="8" spans="1:6">
      <c r="A8" s="13" t="s">
        <v>360</v>
      </c>
      <c r="B8" s="62">
        <v>14418735</v>
      </c>
      <c r="C8" s="61">
        <v>0.38</v>
      </c>
    </row>
    <row r="9" spans="1:6" ht="15.75" thickBot="1">
      <c r="A9" s="11" t="s">
        <v>361</v>
      </c>
      <c r="B9" s="62">
        <v>35633828</v>
      </c>
      <c r="C9" s="105">
        <v>0.95</v>
      </c>
    </row>
    <row r="10" spans="1:6" ht="16.5" thickTop="1" thickBot="1">
      <c r="A10" s="53" t="s">
        <v>213</v>
      </c>
      <c r="B10" s="54">
        <v>37664536</v>
      </c>
      <c r="C10" s="268" t="s">
        <v>362</v>
      </c>
    </row>
    <row r="11" spans="1:6" ht="35.25" customHeight="1" thickTop="1">
      <c r="A11" s="546" t="s">
        <v>256</v>
      </c>
      <c r="B11" s="546"/>
      <c r="C11" s="546"/>
    </row>
    <row r="13" spans="1:6" ht="60" customHeight="1">
      <c r="A13" s="537" t="s">
        <v>363</v>
      </c>
      <c r="B13" s="537"/>
      <c r="C13" s="537"/>
    </row>
  </sheetData>
  <mergeCells count="3">
    <mergeCell ref="A11:C11"/>
    <mergeCell ref="A2:C2"/>
    <mergeCell ref="A13:C1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workbookViewId="0">
      <selection activeCell="J16" sqref="J16"/>
    </sheetView>
  </sheetViews>
  <sheetFormatPr defaultRowHeight="15"/>
  <cols>
    <col min="1" max="1" width="34" customWidth="1"/>
    <col min="2" max="3" width="20.42578125" customWidth="1"/>
    <col min="4" max="4" width="37.7109375" customWidth="1"/>
  </cols>
  <sheetData>
    <row r="1" spans="1:10" ht="20.25">
      <c r="A1" s="532" t="s">
        <v>364</v>
      </c>
      <c r="B1" s="532"/>
      <c r="C1" s="532"/>
      <c r="D1" s="532"/>
    </row>
    <row r="3" spans="1:10" ht="16.5" customHeight="1">
      <c r="A3" s="545" t="s">
        <v>365</v>
      </c>
      <c r="B3" s="545"/>
      <c r="C3" s="545"/>
      <c r="D3" s="545"/>
    </row>
    <row r="4" spans="1:10">
      <c r="A4" s="347" t="s">
        <v>366</v>
      </c>
      <c r="B4" s="348" t="s">
        <v>367</v>
      </c>
      <c r="C4" s="349" t="s">
        <v>368</v>
      </c>
      <c r="D4" s="165" t="s">
        <v>183</v>
      </c>
    </row>
    <row r="5" spans="1:10" ht="17.25">
      <c r="A5" s="20" t="s">
        <v>369</v>
      </c>
      <c r="B5" s="21">
        <v>581800</v>
      </c>
      <c r="C5" s="21">
        <v>2031100</v>
      </c>
      <c r="D5" s="168" t="s">
        <v>187</v>
      </c>
    </row>
    <row r="6" spans="1:10">
      <c r="A6" s="350" t="s">
        <v>370</v>
      </c>
      <c r="B6" s="351">
        <v>241000</v>
      </c>
      <c r="C6" s="351">
        <v>2052700</v>
      </c>
      <c r="D6" s="168" t="s">
        <v>370</v>
      </c>
    </row>
    <row r="7" spans="1:10">
      <c r="A7" s="350" t="s">
        <v>371</v>
      </c>
      <c r="B7" s="351">
        <v>88100</v>
      </c>
      <c r="C7" s="351">
        <v>386800</v>
      </c>
      <c r="D7" s="168" t="s">
        <v>372</v>
      </c>
    </row>
    <row r="8" spans="1:10">
      <c r="A8" s="20" t="s">
        <v>373</v>
      </c>
      <c r="B8" s="21">
        <v>636700</v>
      </c>
      <c r="C8" s="21">
        <v>3528800</v>
      </c>
      <c r="D8" s="168" t="s">
        <v>194</v>
      </c>
    </row>
    <row r="9" spans="1:10" ht="17.25">
      <c r="A9" s="20" t="s">
        <v>374</v>
      </c>
      <c r="B9" s="21">
        <v>1920700</v>
      </c>
      <c r="C9" s="21">
        <v>16987600</v>
      </c>
      <c r="D9" s="168" t="s">
        <v>375</v>
      </c>
    </row>
    <row r="10" spans="1:10">
      <c r="A10" s="350" t="s">
        <v>376</v>
      </c>
      <c r="B10" s="351">
        <v>266700</v>
      </c>
      <c r="C10" s="351">
        <v>533300</v>
      </c>
      <c r="D10" s="168" t="s">
        <v>377</v>
      </c>
    </row>
    <row r="11" spans="1:10" ht="17.25">
      <c r="A11" s="350" t="s">
        <v>378</v>
      </c>
      <c r="B11" s="351">
        <v>922000</v>
      </c>
      <c r="C11" s="351">
        <v>5521400</v>
      </c>
      <c r="D11" s="168" t="s">
        <v>232</v>
      </c>
    </row>
    <row r="12" spans="1:10" ht="14.25" customHeight="1">
      <c r="A12" s="179" t="s">
        <v>379</v>
      </c>
      <c r="B12" s="180">
        <v>432900</v>
      </c>
      <c r="C12" s="180">
        <v>3931100</v>
      </c>
      <c r="D12" s="354" t="s">
        <v>380</v>
      </c>
    </row>
    <row r="13" spans="1:10">
      <c r="A13" s="20" t="s">
        <v>381</v>
      </c>
      <c r="B13" s="21">
        <v>2024200</v>
      </c>
      <c r="C13" s="21">
        <v>33258600</v>
      </c>
      <c r="D13" s="166" t="s">
        <v>382</v>
      </c>
    </row>
    <row r="14" spans="1:10">
      <c r="A14" s="20" t="s">
        <v>383</v>
      </c>
      <c r="B14" s="21">
        <v>599400</v>
      </c>
      <c r="C14" s="21">
        <v>11123500</v>
      </c>
      <c r="D14" s="355" t="s">
        <v>384</v>
      </c>
      <c r="J14" s="142"/>
    </row>
    <row r="15" spans="1:10">
      <c r="A15" s="352" t="s">
        <v>385</v>
      </c>
      <c r="B15" s="353">
        <v>1013700</v>
      </c>
      <c r="C15" s="353">
        <v>6395800</v>
      </c>
      <c r="D15" s="166" t="s">
        <v>386</v>
      </c>
    </row>
    <row r="16" spans="1:10">
      <c r="A16" s="20" t="s">
        <v>387</v>
      </c>
      <c r="B16" s="21">
        <v>4747700</v>
      </c>
      <c r="C16" s="21">
        <v>64690100</v>
      </c>
      <c r="D16" s="166" t="s">
        <v>194</v>
      </c>
    </row>
    <row r="17" spans="1:4">
      <c r="A17" s="20" t="s">
        <v>388</v>
      </c>
      <c r="B17" s="21">
        <v>11757700</v>
      </c>
      <c r="C17" s="21">
        <v>16895300</v>
      </c>
      <c r="D17" s="167" t="s">
        <v>389</v>
      </c>
    </row>
    <row r="18" spans="1:4" ht="17.25">
      <c r="A18" s="20" t="s">
        <v>390</v>
      </c>
      <c r="B18" s="21">
        <v>1392100</v>
      </c>
      <c r="C18" s="21">
        <v>8232500</v>
      </c>
      <c r="D18" s="166" t="s">
        <v>187</v>
      </c>
    </row>
    <row r="19" spans="1:4">
      <c r="A19" s="20" t="s">
        <v>391</v>
      </c>
      <c r="B19" s="21">
        <v>280600</v>
      </c>
      <c r="C19" s="21">
        <v>1468400</v>
      </c>
      <c r="D19" s="166" t="s">
        <v>194</v>
      </c>
    </row>
    <row r="20" spans="1:4">
      <c r="A20" s="20" t="s">
        <v>392</v>
      </c>
      <c r="B20" s="21">
        <v>497500</v>
      </c>
      <c r="C20" s="21">
        <v>2219600</v>
      </c>
      <c r="D20" s="166" t="s">
        <v>194</v>
      </c>
    </row>
    <row r="21" spans="1:4" ht="33" customHeight="1">
      <c r="A21" s="537" t="s">
        <v>393</v>
      </c>
      <c r="B21" s="537"/>
      <c r="C21" s="537"/>
      <c r="D21" s="537"/>
    </row>
    <row r="22" spans="1:4" ht="20.25" customHeight="1">
      <c r="A22" s="512" t="s">
        <v>394</v>
      </c>
    </row>
    <row r="23" spans="1:4" ht="57" customHeight="1">
      <c r="A23" s="537" t="s">
        <v>395</v>
      </c>
      <c r="B23" s="537"/>
      <c r="C23" s="537"/>
      <c r="D23" s="537"/>
    </row>
    <row r="24" spans="1:4" ht="29.25" customHeight="1">
      <c r="A24" s="537" t="s">
        <v>396</v>
      </c>
      <c r="B24" s="537"/>
      <c r="C24" s="537"/>
      <c r="D24" s="537"/>
    </row>
  </sheetData>
  <mergeCells count="5">
    <mergeCell ref="A1:D1"/>
    <mergeCell ref="A21:D21"/>
    <mergeCell ref="A3:D3"/>
    <mergeCell ref="A24:D24"/>
    <mergeCell ref="A23:D2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5"/>
  <sheetViews>
    <sheetView workbookViewId="0">
      <selection activeCell="J12" sqref="J12"/>
    </sheetView>
  </sheetViews>
  <sheetFormatPr defaultRowHeight="12.75"/>
  <cols>
    <col min="1" max="1" width="14.5703125" style="1" customWidth="1"/>
    <col min="2" max="2" width="14.7109375" style="1" customWidth="1"/>
    <col min="3" max="4" width="15.85546875" style="1" customWidth="1"/>
    <col min="5" max="5" width="16" style="1" customWidth="1"/>
    <col min="6" max="6" width="14.140625" style="1" customWidth="1"/>
    <col min="7" max="7" width="13.42578125" style="1" customWidth="1"/>
    <col min="8" max="16384" width="9.140625" style="1"/>
  </cols>
  <sheetData>
    <row r="1" spans="1:7" ht="27" customHeight="1">
      <c r="A1" s="532" t="s">
        <v>397</v>
      </c>
      <c r="B1" s="532"/>
      <c r="C1" s="532"/>
      <c r="D1" s="532"/>
      <c r="E1" s="532"/>
      <c r="F1" s="532"/>
      <c r="G1" s="532"/>
    </row>
    <row r="3" spans="1:7" ht="42.75" customHeight="1">
      <c r="A3" s="538" t="s">
        <v>398</v>
      </c>
      <c r="B3" s="556"/>
      <c r="C3" s="556"/>
      <c r="D3" s="556"/>
      <c r="E3" s="556"/>
      <c r="F3" s="556"/>
      <c r="G3" s="241"/>
    </row>
    <row r="4" spans="1:7" ht="15.75">
      <c r="A4" s="418"/>
      <c r="B4" s="559" t="s">
        <v>399</v>
      </c>
      <c r="C4" s="560"/>
      <c r="D4" s="427"/>
      <c r="E4" s="561" t="s">
        <v>400</v>
      </c>
      <c r="F4" s="562"/>
      <c r="G4" s="239"/>
    </row>
    <row r="5" spans="1:7">
      <c r="A5" s="419" t="s">
        <v>401</v>
      </c>
      <c r="B5" s="227" t="s">
        <v>402</v>
      </c>
      <c r="C5" s="228" t="s">
        <v>403</v>
      </c>
      <c r="D5" s="428" t="s">
        <v>222</v>
      </c>
      <c r="E5" s="432" t="s">
        <v>402</v>
      </c>
      <c r="F5" s="424" t="s">
        <v>403</v>
      </c>
      <c r="G5" s="236"/>
    </row>
    <row r="6" spans="1:7">
      <c r="A6" s="420" t="s">
        <v>404</v>
      </c>
      <c r="B6" s="12">
        <f>D6*E6</f>
        <v>6440330</v>
      </c>
      <c r="C6" s="225">
        <f>D6*F6</f>
        <v>3081728</v>
      </c>
      <c r="D6" s="429">
        <v>12038000</v>
      </c>
      <c r="E6" s="433">
        <v>0.53500000000000003</v>
      </c>
      <c r="F6" s="300">
        <v>0.25600000000000001</v>
      </c>
      <c r="G6" s="237"/>
    </row>
    <row r="7" spans="1:7">
      <c r="A7" s="420" t="s">
        <v>405</v>
      </c>
      <c r="B7" s="12">
        <f t="shared" ref="B7:B9" si="0">D7*E7</f>
        <v>968864</v>
      </c>
      <c r="C7" s="225">
        <f t="shared" ref="C7:C9" si="1">D7*F7</f>
        <v>28496</v>
      </c>
      <c r="D7" s="429">
        <v>1096000</v>
      </c>
      <c r="E7" s="433">
        <v>0.88400000000000001</v>
      </c>
      <c r="F7" s="300">
        <v>2.5999999999999999E-2</v>
      </c>
      <c r="G7" s="237"/>
    </row>
    <row r="8" spans="1:7">
      <c r="A8" s="421" t="s">
        <v>406</v>
      </c>
      <c r="B8" s="12">
        <f t="shared" si="0"/>
        <v>336654</v>
      </c>
      <c r="C8" s="225">
        <f t="shared" si="1"/>
        <v>8496</v>
      </c>
      <c r="D8" s="429">
        <v>354000</v>
      </c>
      <c r="E8" s="433">
        <v>0.95099999999999996</v>
      </c>
      <c r="F8" s="300">
        <v>2.4E-2</v>
      </c>
      <c r="G8" s="237"/>
    </row>
    <row r="9" spans="1:7" ht="12" customHeight="1" thickBot="1">
      <c r="A9" s="422" t="s">
        <v>407</v>
      </c>
      <c r="B9" s="12">
        <f t="shared" si="0"/>
        <v>1554240</v>
      </c>
      <c r="C9" s="225">
        <f t="shared" si="1"/>
        <v>22666</v>
      </c>
      <c r="D9" s="430">
        <v>1619000</v>
      </c>
      <c r="E9" s="434">
        <v>0.96</v>
      </c>
      <c r="F9" s="425">
        <v>1.4E-2</v>
      </c>
      <c r="G9" s="237"/>
    </row>
    <row r="10" spans="1:7" ht="14.25" thickTop="1" thickBot="1">
      <c r="A10" s="423" t="s">
        <v>408</v>
      </c>
      <c r="B10" s="54">
        <f>SUM(B6:B9)</f>
        <v>9300088</v>
      </c>
      <c r="C10" s="54">
        <f>SUM(C6:C9)</f>
        <v>3141386</v>
      </c>
      <c r="D10" s="431">
        <f>SUM(D6:D9)</f>
        <v>15107000</v>
      </c>
      <c r="E10" s="435">
        <v>0.61499999999999999</v>
      </c>
      <c r="F10" s="426">
        <v>0.20799999999999999</v>
      </c>
      <c r="G10" s="238"/>
    </row>
    <row r="11" spans="1:7" ht="13.5" thickTop="1">
      <c r="A11" s="417"/>
      <c r="B11" s="238"/>
      <c r="C11" s="238"/>
      <c r="D11" s="238"/>
      <c r="E11" s="238"/>
      <c r="F11" s="238"/>
      <c r="G11" s="238"/>
    </row>
    <row r="12" spans="1:7" ht="41.25" customHeight="1">
      <c r="A12" s="558" t="s">
        <v>409</v>
      </c>
      <c r="B12" s="558"/>
      <c r="C12" s="558"/>
      <c r="D12" s="558"/>
      <c r="E12" s="558"/>
      <c r="F12" s="558"/>
      <c r="G12" s="303"/>
    </row>
    <row r="13" spans="1:7" ht="12.75" customHeight="1">
      <c r="A13" s="557"/>
      <c r="B13" s="557"/>
      <c r="C13" s="557"/>
      <c r="D13" s="557"/>
      <c r="E13" s="557"/>
      <c r="F13" s="557"/>
    </row>
    <row r="14" spans="1:7" ht="44.25" customHeight="1">
      <c r="A14" s="531" t="s">
        <v>410</v>
      </c>
      <c r="B14" s="531"/>
      <c r="C14" s="531"/>
      <c r="D14" s="531"/>
      <c r="E14" s="531"/>
      <c r="F14" s="531"/>
    </row>
    <row r="21" spans="1:7" ht="14.25">
      <c r="G21" s="241"/>
    </row>
    <row r="22" spans="1:7" ht="15">
      <c r="G22" s="239"/>
    </row>
    <row r="23" spans="1:7">
      <c r="G23" s="240"/>
    </row>
    <row r="24" spans="1:7">
      <c r="G24" s="237"/>
    </row>
    <row r="25" spans="1:7">
      <c r="G25" s="237"/>
    </row>
    <row r="26" spans="1:7">
      <c r="G26" s="237"/>
    </row>
    <row r="27" spans="1:7">
      <c r="G27" s="237"/>
    </row>
    <row r="28" spans="1:7">
      <c r="G28" s="237"/>
    </row>
    <row r="29" spans="1:7">
      <c r="G29" s="237"/>
    </row>
    <row r="30" spans="1:7">
      <c r="G30" s="237"/>
    </row>
    <row r="32" spans="1:7" ht="14.25">
      <c r="A32" s="556" t="s">
        <v>411</v>
      </c>
      <c r="B32" s="556"/>
      <c r="C32" s="556"/>
      <c r="D32" s="556"/>
      <c r="E32" s="556"/>
      <c r="F32" s="556"/>
    </row>
    <row r="33" spans="1:6" ht="15">
      <c r="A33" s="555" t="s">
        <v>412</v>
      </c>
      <c r="B33" s="555"/>
      <c r="C33" s="555"/>
      <c r="D33" s="555"/>
      <c r="E33" s="555"/>
      <c r="F33" s="555"/>
    </row>
    <row r="34" spans="1:6">
      <c r="A34" s="226" t="s">
        <v>413</v>
      </c>
      <c r="B34" s="227" t="s">
        <v>404</v>
      </c>
      <c r="C34" s="227" t="s">
        <v>405</v>
      </c>
      <c r="D34" s="228"/>
      <c r="E34" s="228" t="s">
        <v>406</v>
      </c>
      <c r="F34" s="229" t="s">
        <v>407</v>
      </c>
    </row>
    <row r="35" spans="1:6" ht="25.5">
      <c r="A35" s="230" t="s">
        <v>414</v>
      </c>
      <c r="B35" s="4" t="e">
        <f>B6/#REF!-1</f>
        <v>#REF!</v>
      </c>
      <c r="C35" s="4" t="e">
        <f>C6/#REF!-1</f>
        <v>#REF!</v>
      </c>
      <c r="D35" s="4"/>
      <c r="E35" s="4" t="e">
        <f>E6/#REF!-1</f>
        <v>#REF!</v>
      </c>
      <c r="F35" s="193" t="e">
        <f>F6/#REF!-1</f>
        <v>#REF!</v>
      </c>
    </row>
    <row r="36" spans="1:6" ht="25.5">
      <c r="A36" s="230" t="s">
        <v>415</v>
      </c>
      <c r="B36" s="4" t="e">
        <f>B7/#REF!-1</f>
        <v>#REF!</v>
      </c>
      <c r="C36" s="4" t="e">
        <f>C7/#REF!-1</f>
        <v>#REF!</v>
      </c>
      <c r="D36" s="4"/>
      <c r="E36" s="4" t="e">
        <f>E7/#REF!-1</f>
        <v>#REF!</v>
      </c>
      <c r="F36" s="193" t="e">
        <f>F7/#REF!-1</f>
        <v>#REF!</v>
      </c>
    </row>
    <row r="37" spans="1:6" ht="38.25">
      <c r="A37" s="235" t="s">
        <v>416</v>
      </c>
      <c r="B37" s="4" t="e">
        <f>B8/#REF!-1</f>
        <v>#REF!</v>
      </c>
      <c r="C37" s="4" t="e">
        <f>C8/#REF!-1</f>
        <v>#REF!</v>
      </c>
      <c r="D37" s="4"/>
      <c r="E37" s="4" t="e">
        <f>E8/#REF!-1</f>
        <v>#REF!</v>
      </c>
      <c r="F37" s="193" t="e">
        <f>F8/#REF!-1</f>
        <v>#REF!</v>
      </c>
    </row>
    <row r="38" spans="1:6">
      <c r="A38" s="231" t="s">
        <v>417</v>
      </c>
      <c r="B38" s="4" t="e">
        <f>B9/#REF!-1</f>
        <v>#REF!</v>
      </c>
      <c r="C38" s="4" t="e">
        <f>C9/#REF!-1</f>
        <v>#REF!</v>
      </c>
      <c r="D38" s="4"/>
      <c r="E38" s="4" t="e">
        <f>E9/#REF!-1</f>
        <v>#REF!</v>
      </c>
      <c r="F38" s="193" t="e">
        <f>F9/#REF!-1</f>
        <v>#REF!</v>
      </c>
    </row>
    <row r="39" spans="1:6">
      <c r="A39" s="231" t="s">
        <v>418</v>
      </c>
      <c r="B39" s="4" t="e">
        <f>#REF!/#REF!-1</f>
        <v>#REF!</v>
      </c>
      <c r="C39" s="4" t="e">
        <f>#REF!/#REF!-1</f>
        <v>#REF!</v>
      </c>
      <c r="D39" s="4"/>
      <c r="E39" s="4" t="e">
        <f>#REF!/#REF!-1</f>
        <v>#REF!</v>
      </c>
      <c r="F39" s="193" t="e">
        <f>#REF!/#REF!-1</f>
        <v>#REF!</v>
      </c>
    </row>
    <row r="40" spans="1:6">
      <c r="A40" s="231" t="s">
        <v>419</v>
      </c>
      <c r="B40" s="4" t="e">
        <f>#REF!/#REF!-1</f>
        <v>#REF!</v>
      </c>
      <c r="C40" s="4" t="e">
        <f>#REF!/#REF!-1</f>
        <v>#REF!</v>
      </c>
      <c r="D40" s="4"/>
      <c r="E40" s="4" t="e">
        <f>#REF!/#REF!-1</f>
        <v>#REF!</v>
      </c>
      <c r="F40" s="193" t="e">
        <f>#REF!/#REF!-1</f>
        <v>#REF!</v>
      </c>
    </row>
    <row r="41" spans="1:6">
      <c r="A41" s="231" t="s">
        <v>420</v>
      </c>
      <c r="B41" s="4" t="e">
        <f>#REF!/#REF!-1</f>
        <v>#REF!</v>
      </c>
      <c r="C41" s="4" t="e">
        <f>#REF!/#REF!-1</f>
        <v>#REF!</v>
      </c>
      <c r="D41" s="4"/>
      <c r="E41" s="4">
        <v>1</v>
      </c>
      <c r="F41" s="193" t="e">
        <f>#REF!/#REF!-1</f>
        <v>#REF!</v>
      </c>
    </row>
    <row r="42" spans="1:6">
      <c r="A42" s="232" t="s">
        <v>421</v>
      </c>
      <c r="B42" s="4" t="e">
        <f>#REF!/#REF!-1</f>
        <v>#REF!</v>
      </c>
      <c r="C42" s="4" t="e">
        <f>#REF!/#REF!-1</f>
        <v>#REF!</v>
      </c>
      <c r="D42" s="4"/>
      <c r="E42" s="4" t="e">
        <f>#REF!/#REF!-1</f>
        <v>#REF!</v>
      </c>
      <c r="F42" s="193" t="e">
        <f>#REF!/#REF!-1</f>
        <v>#REF!</v>
      </c>
    </row>
    <row r="43" spans="1:6" ht="13.5" thickBot="1">
      <c r="A43" s="233" t="s">
        <v>422</v>
      </c>
      <c r="B43" s="4" t="e">
        <f>#REF!/#REF!-1</f>
        <v>#REF!</v>
      </c>
      <c r="C43" s="4" t="e">
        <f>#REF!/#REF!-1</f>
        <v>#REF!</v>
      </c>
      <c r="D43" s="4"/>
      <c r="E43" s="4" t="e">
        <f>#REF!/#REF!-1</f>
        <v>#REF!</v>
      </c>
      <c r="F43" s="193" t="e">
        <f>#REF!/#REF!-1</f>
        <v>#REF!</v>
      </c>
    </row>
    <row r="44" spans="1:6" ht="27" thickTop="1" thickBot="1">
      <c r="A44" s="234" t="s">
        <v>423</v>
      </c>
      <c r="B44" s="4" t="e">
        <f>B10/#REF!-1</f>
        <v>#REF!</v>
      </c>
      <c r="C44" s="2" t="e">
        <f>C10/#REF!-1</f>
        <v>#REF!</v>
      </c>
      <c r="D44" s="2"/>
      <c r="E44" s="2" t="e">
        <f>E10/#REF!-1</f>
        <v>#REF!</v>
      </c>
      <c r="F44" s="2" t="e">
        <f>F10/#REF!-1</f>
        <v>#REF!</v>
      </c>
    </row>
    <row r="45" spans="1:6" ht="13.5" thickTop="1">
      <c r="A45" s="42" t="s">
        <v>424</v>
      </c>
    </row>
  </sheetData>
  <mergeCells count="9">
    <mergeCell ref="A1:G1"/>
    <mergeCell ref="A33:F33"/>
    <mergeCell ref="A3:F3"/>
    <mergeCell ref="A32:F32"/>
    <mergeCell ref="A13:F13"/>
    <mergeCell ref="A12:F12"/>
    <mergeCell ref="B4:C4"/>
    <mergeCell ref="E4:F4"/>
    <mergeCell ref="A14:F14"/>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O48"/>
  <sheetViews>
    <sheetView workbookViewId="0">
      <selection activeCell="O17" sqref="O17"/>
    </sheetView>
  </sheetViews>
  <sheetFormatPr defaultRowHeight="12.75"/>
  <cols>
    <col min="1" max="1" width="13.28515625" style="1" customWidth="1"/>
    <col min="2" max="2" width="13.5703125" style="1" customWidth="1"/>
    <col min="3" max="4" width="13.85546875" style="1" customWidth="1"/>
    <col min="5" max="5" width="14.140625" style="1" customWidth="1"/>
    <col min="6" max="6" width="13.85546875" style="1" customWidth="1"/>
    <col min="7" max="7" width="14.7109375" style="1" customWidth="1"/>
    <col min="8" max="8" width="14.140625" style="1" customWidth="1"/>
    <col min="9" max="9" width="13.7109375" style="1" customWidth="1"/>
    <col min="10" max="16384" width="9.140625" style="1"/>
  </cols>
  <sheetData>
    <row r="3" spans="1:9" ht="15.75">
      <c r="A3" s="563" t="s">
        <v>425</v>
      </c>
      <c r="B3" s="564"/>
      <c r="C3" s="564"/>
      <c r="D3" s="564"/>
      <c r="E3" s="564"/>
      <c r="F3" s="564"/>
      <c r="G3" s="564"/>
      <c r="H3" s="564"/>
      <c r="I3" s="565"/>
    </row>
    <row r="4" spans="1:9" ht="25.5" customHeight="1">
      <c r="B4" s="571" t="s">
        <v>426</v>
      </c>
      <c r="C4" s="572"/>
      <c r="D4" s="566">
        <v>2002</v>
      </c>
      <c r="E4" s="567"/>
      <c r="F4" s="566">
        <v>2013</v>
      </c>
      <c r="G4" s="568"/>
      <c r="H4" s="569" t="s">
        <v>427</v>
      </c>
      <c r="I4" s="570"/>
    </row>
    <row r="5" spans="1:9" ht="16.5">
      <c r="A5" s="400" t="s">
        <v>428</v>
      </c>
      <c r="B5" s="410">
        <v>2002</v>
      </c>
      <c r="C5" s="411">
        <v>2013</v>
      </c>
      <c r="D5" s="395" t="s">
        <v>429</v>
      </c>
      <c r="E5" s="108" t="s">
        <v>430</v>
      </c>
      <c r="F5" s="404" t="s">
        <v>429</v>
      </c>
      <c r="G5" s="405" t="s">
        <v>430</v>
      </c>
      <c r="H5" s="402" t="s">
        <v>429</v>
      </c>
      <c r="I5" s="107" t="s">
        <v>431</v>
      </c>
    </row>
    <row r="6" spans="1:9">
      <c r="A6" s="31" t="s">
        <v>432</v>
      </c>
      <c r="B6" s="12">
        <v>1405000</v>
      </c>
      <c r="C6" s="109">
        <v>1663000</v>
      </c>
      <c r="D6" s="396">
        <v>525571</v>
      </c>
      <c r="E6" s="403">
        <f t="shared" ref="E6:E15" si="0">D6/B6</f>
        <v>0.37407188612099646</v>
      </c>
      <c r="F6" s="406">
        <v>677172</v>
      </c>
      <c r="G6" s="407">
        <f t="shared" ref="G6:G15" si="1">F6/C6</f>
        <v>0.40719903788334333</v>
      </c>
      <c r="H6" s="248">
        <f t="shared" ref="H6:H15" si="2">F6-D6</f>
        <v>151601</v>
      </c>
      <c r="I6" s="159">
        <f t="shared" ref="I6:I15" si="3">F6/D6-1</f>
        <v>0.28845008571629704</v>
      </c>
    </row>
    <row r="7" spans="1:9">
      <c r="A7" s="31" t="s">
        <v>433</v>
      </c>
      <c r="B7" s="12">
        <v>686000</v>
      </c>
      <c r="C7" s="110">
        <v>863000</v>
      </c>
      <c r="D7" s="397">
        <v>486539</v>
      </c>
      <c r="E7" s="403">
        <f t="shared" si="0"/>
        <v>0.70924052478134114</v>
      </c>
      <c r="F7" s="406">
        <v>737432</v>
      </c>
      <c r="G7" s="407">
        <f t="shared" si="1"/>
        <v>0.8544982618771727</v>
      </c>
      <c r="H7" s="248">
        <f t="shared" si="2"/>
        <v>250893</v>
      </c>
      <c r="I7" s="159">
        <f t="shared" si="3"/>
        <v>0.5156688364139359</v>
      </c>
    </row>
    <row r="8" spans="1:9">
      <c r="A8" s="222" t="s">
        <v>434</v>
      </c>
      <c r="B8" s="12">
        <v>2743000</v>
      </c>
      <c r="C8" s="110">
        <v>4323000</v>
      </c>
      <c r="D8" s="397">
        <v>2234997</v>
      </c>
      <c r="E8" s="403">
        <f t="shared" si="0"/>
        <v>0.81480021873860742</v>
      </c>
      <c r="F8" s="406">
        <v>3359064</v>
      </c>
      <c r="G8" s="407">
        <f t="shared" si="1"/>
        <v>0.77702151283830678</v>
      </c>
      <c r="H8" s="248">
        <f t="shared" si="2"/>
        <v>1124067</v>
      </c>
      <c r="I8" s="159">
        <f t="shared" si="3"/>
        <v>0.50293893011936919</v>
      </c>
    </row>
    <row r="9" spans="1:9">
      <c r="A9" s="31" t="s">
        <v>435</v>
      </c>
      <c r="B9" s="12">
        <v>1902000</v>
      </c>
      <c r="C9" s="109">
        <v>2583000</v>
      </c>
      <c r="D9" s="396">
        <v>954005</v>
      </c>
      <c r="E9" s="403">
        <f t="shared" si="0"/>
        <v>0.50157991587802309</v>
      </c>
      <c r="F9" s="406">
        <v>1231656</v>
      </c>
      <c r="G9" s="407">
        <f t="shared" si="1"/>
        <v>0.47683159117305457</v>
      </c>
      <c r="H9" s="248">
        <f t="shared" si="2"/>
        <v>277651</v>
      </c>
      <c r="I9" s="159">
        <f t="shared" si="3"/>
        <v>0.29103725871457686</v>
      </c>
    </row>
    <row r="10" spans="1:9">
      <c r="A10" s="31" t="s">
        <v>436</v>
      </c>
      <c r="B10" s="12">
        <v>1037000</v>
      </c>
      <c r="C10" s="109">
        <v>1436000</v>
      </c>
      <c r="D10" s="396">
        <v>423338</v>
      </c>
      <c r="E10" s="403">
        <f t="shared" si="0"/>
        <v>0.40823336547733846</v>
      </c>
      <c r="F10" s="406">
        <v>422838</v>
      </c>
      <c r="G10" s="407">
        <f t="shared" si="1"/>
        <v>0.29445543175487465</v>
      </c>
      <c r="H10" s="248">
        <f t="shared" si="2"/>
        <v>-500</v>
      </c>
      <c r="I10" s="159">
        <f t="shared" si="3"/>
        <v>-1.1810893423221946E-3</v>
      </c>
    </row>
    <row r="11" spans="1:9">
      <c r="A11" s="31" t="s">
        <v>437</v>
      </c>
      <c r="B11" s="12">
        <v>774000</v>
      </c>
      <c r="C11" s="109">
        <v>1127000</v>
      </c>
      <c r="D11" s="396">
        <v>379032</v>
      </c>
      <c r="E11" s="403">
        <f t="shared" si="0"/>
        <v>0.48970542635658915</v>
      </c>
      <c r="F11" s="406">
        <v>513800</v>
      </c>
      <c r="G11" s="407">
        <f t="shared" si="1"/>
        <v>0.45590062111801244</v>
      </c>
      <c r="H11" s="248">
        <f t="shared" si="2"/>
        <v>134768</v>
      </c>
      <c r="I11" s="159">
        <f t="shared" si="3"/>
        <v>0.35555836974186872</v>
      </c>
    </row>
    <row r="12" spans="1:9">
      <c r="A12" s="31" t="s">
        <v>438</v>
      </c>
      <c r="B12" s="12">
        <v>837000</v>
      </c>
      <c r="C12" s="109">
        <v>1140000</v>
      </c>
      <c r="D12" s="396">
        <v>439202</v>
      </c>
      <c r="E12" s="403">
        <f t="shared" si="0"/>
        <v>0.52473357228195938</v>
      </c>
      <c r="F12" s="406">
        <v>688943</v>
      </c>
      <c r="G12" s="407">
        <f t="shared" si="1"/>
        <v>0.6043359649122807</v>
      </c>
      <c r="H12" s="248">
        <f t="shared" si="2"/>
        <v>249741</v>
      </c>
      <c r="I12" s="159">
        <f t="shared" si="3"/>
        <v>0.56862445981575682</v>
      </c>
    </row>
    <row r="13" spans="1:9">
      <c r="A13" s="31" t="s">
        <v>439</v>
      </c>
      <c r="B13" s="12">
        <v>231000</v>
      </c>
      <c r="C13" s="109">
        <v>304000</v>
      </c>
      <c r="D13" s="396">
        <v>162865</v>
      </c>
      <c r="E13" s="403">
        <f t="shared" si="0"/>
        <v>0.70504329004329003</v>
      </c>
      <c r="F13" s="406">
        <v>219752</v>
      </c>
      <c r="G13" s="407">
        <f t="shared" si="1"/>
        <v>0.7228684210526316</v>
      </c>
      <c r="H13" s="248">
        <f t="shared" si="2"/>
        <v>56887</v>
      </c>
      <c r="I13" s="159">
        <f t="shared" si="3"/>
        <v>0.34928928867466924</v>
      </c>
    </row>
    <row r="14" spans="1:9" ht="13.5" thickBot="1">
      <c r="A14" s="30" t="s">
        <v>440</v>
      </c>
      <c r="B14" s="10">
        <v>1198000</v>
      </c>
      <c r="C14" s="55">
        <v>1669000</v>
      </c>
      <c r="D14" s="398">
        <v>1008933</v>
      </c>
      <c r="E14" s="403">
        <f t="shared" si="0"/>
        <v>0.84218113522537563</v>
      </c>
      <c r="F14" s="406">
        <v>1391344</v>
      </c>
      <c r="G14" s="407">
        <f t="shared" si="1"/>
        <v>0.83363930497303773</v>
      </c>
      <c r="H14" s="248">
        <f t="shared" si="2"/>
        <v>382411</v>
      </c>
      <c r="I14" s="159">
        <f t="shared" si="3"/>
        <v>0.37902516817271326</v>
      </c>
    </row>
    <row r="15" spans="1:9" ht="14.25" thickTop="1" thickBot="1">
      <c r="A15" s="29" t="s">
        <v>441</v>
      </c>
      <c r="B15" s="54">
        <f>SUM(B6:B14)</f>
        <v>10813000</v>
      </c>
      <c r="C15" s="57">
        <f>SUM(C6:C14)</f>
        <v>15108000</v>
      </c>
      <c r="D15" s="399">
        <f>SUM(D6:D14)</f>
        <v>6614482</v>
      </c>
      <c r="E15" s="401">
        <f t="shared" si="0"/>
        <v>0.61171571256820489</v>
      </c>
      <c r="F15" s="408">
        <f>SUM(F6:F14)</f>
        <v>9242001</v>
      </c>
      <c r="G15" s="409">
        <f t="shared" si="1"/>
        <v>0.61172895154884832</v>
      </c>
      <c r="H15" s="399">
        <f t="shared" si="2"/>
        <v>2627519</v>
      </c>
      <c r="I15" s="8">
        <f t="shared" si="3"/>
        <v>0.39723730444802774</v>
      </c>
    </row>
    <row r="16" spans="1:9" ht="13.5" thickTop="1">
      <c r="A16" s="47"/>
      <c r="B16" s="301"/>
      <c r="C16" s="301"/>
      <c r="D16" s="301"/>
      <c r="E16" s="301"/>
      <c r="F16" s="301"/>
      <c r="G16" s="302"/>
      <c r="H16" s="302"/>
      <c r="I16" s="302"/>
    </row>
    <row r="17" spans="1:15" ht="36" customHeight="1">
      <c r="A17" s="558" t="s">
        <v>442</v>
      </c>
      <c r="B17" s="558"/>
      <c r="C17" s="558"/>
      <c r="D17" s="558"/>
      <c r="E17" s="558"/>
      <c r="F17" s="558"/>
      <c r="G17" s="558"/>
      <c r="H17" s="558"/>
      <c r="O17" s="1">
        <v>0</v>
      </c>
    </row>
    <row r="18" spans="1:15">
      <c r="A18" s="1" t="s">
        <v>443</v>
      </c>
    </row>
    <row r="21" spans="1:15" ht="15.75" customHeight="1">
      <c r="A21" s="531"/>
      <c r="B21" s="531"/>
      <c r="C21" s="531"/>
      <c r="D21" s="531"/>
      <c r="E21" s="531"/>
      <c r="F21" s="531"/>
      <c r="G21" s="531"/>
      <c r="H21" s="531"/>
      <c r="I21" s="531"/>
    </row>
    <row r="48" ht="28.5" customHeight="1"/>
  </sheetData>
  <mergeCells count="7">
    <mergeCell ref="A3:I3"/>
    <mergeCell ref="A21:I21"/>
    <mergeCell ref="A17:H17"/>
    <mergeCell ref="D4:E4"/>
    <mergeCell ref="F4:G4"/>
    <mergeCell ref="H4:I4"/>
    <mergeCell ref="B4:C4"/>
  </mergeCells>
  <pageMargins left="0.7" right="0.7" top="0.75" bottom="0.75" header="0.3" footer="0.3"/>
  <pageSetup paperSize="9" orientation="landscape" r:id="rId1"/>
  <ignoredErrors>
    <ignoredError sqref="B15:C15" formulaRange="1"/>
    <ignoredError sqref="E15"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18"/>
  <sheetViews>
    <sheetView workbookViewId="0">
      <selection activeCell="B16" sqref="B16"/>
    </sheetView>
  </sheetViews>
  <sheetFormatPr defaultRowHeight="15"/>
  <cols>
    <col min="1" max="1" width="14.140625" customWidth="1"/>
    <col min="2" max="2" width="16.42578125" customWidth="1"/>
    <col min="3" max="3" width="15.42578125" customWidth="1"/>
    <col min="4" max="4" width="13.5703125" customWidth="1"/>
    <col min="5" max="5" width="12.28515625" customWidth="1"/>
    <col min="6" max="6" width="11.7109375" bestFit="1" customWidth="1"/>
    <col min="7" max="7" width="11.85546875" customWidth="1"/>
  </cols>
  <sheetData>
    <row r="3" spans="1:7" ht="15.75">
      <c r="A3" s="573" t="s">
        <v>444</v>
      </c>
      <c r="B3" s="573"/>
      <c r="C3" s="573"/>
      <c r="D3" s="573"/>
      <c r="E3" s="573"/>
      <c r="F3" s="573"/>
      <c r="G3" s="573"/>
    </row>
    <row r="4" spans="1:7" ht="30">
      <c r="A4" s="412" t="s">
        <v>30</v>
      </c>
      <c r="B4" s="410" t="s">
        <v>445</v>
      </c>
      <c r="C4" s="414" t="s">
        <v>446</v>
      </c>
      <c r="D4" s="107" t="s">
        <v>447</v>
      </c>
      <c r="E4" s="107" t="s">
        <v>448</v>
      </c>
      <c r="F4" s="107" t="s">
        <v>449</v>
      </c>
      <c r="G4" s="106" t="s">
        <v>450</v>
      </c>
    </row>
    <row r="5" spans="1:7">
      <c r="A5" s="5">
        <v>2002</v>
      </c>
      <c r="B5" s="4">
        <v>0.38</v>
      </c>
      <c r="C5" s="159">
        <v>0.24</v>
      </c>
      <c r="D5" s="159">
        <v>0.22</v>
      </c>
      <c r="E5" s="159">
        <v>0.08</v>
      </c>
      <c r="F5" s="99">
        <v>5.0000000000000001E-3</v>
      </c>
      <c r="G5" s="159">
        <v>0.09</v>
      </c>
    </row>
    <row r="6" spans="1:7">
      <c r="A6" s="5">
        <v>2003</v>
      </c>
      <c r="B6" s="4">
        <v>0.38</v>
      </c>
      <c r="C6" s="415">
        <v>0.24</v>
      </c>
      <c r="D6" s="415">
        <v>0.19</v>
      </c>
      <c r="E6" s="159">
        <v>0.08</v>
      </c>
      <c r="F6" s="99">
        <v>4.0000000000000001E-3</v>
      </c>
      <c r="G6" s="159">
        <v>0.11</v>
      </c>
    </row>
    <row r="7" spans="1:7">
      <c r="A7" s="413">
        <v>2004</v>
      </c>
      <c r="B7" s="4">
        <v>0.39</v>
      </c>
      <c r="C7" s="415">
        <v>0.23</v>
      </c>
      <c r="D7" s="415">
        <v>0.19</v>
      </c>
      <c r="E7" s="159">
        <v>0.08</v>
      </c>
      <c r="F7" s="99">
        <v>6.0000000000000001E-3</v>
      </c>
      <c r="G7" s="159">
        <v>0.12</v>
      </c>
    </row>
    <row r="8" spans="1:7">
      <c r="A8" s="5">
        <v>2005</v>
      </c>
      <c r="B8" s="4">
        <v>0.45</v>
      </c>
      <c r="C8" s="159">
        <v>0.18</v>
      </c>
      <c r="D8" s="159">
        <v>0.18</v>
      </c>
      <c r="E8" s="159">
        <v>0.06</v>
      </c>
      <c r="F8" s="99">
        <v>4.0000000000000001E-3</v>
      </c>
      <c r="G8" s="159">
        <v>0.13</v>
      </c>
    </row>
    <row r="9" spans="1:7">
      <c r="A9" s="5">
        <v>2006</v>
      </c>
      <c r="B9" s="4">
        <v>0.46</v>
      </c>
      <c r="C9" s="159">
        <v>0.19</v>
      </c>
      <c r="D9" s="159">
        <v>0.18</v>
      </c>
      <c r="E9" s="159">
        <v>0.05</v>
      </c>
      <c r="F9" s="99">
        <v>5.0000000000000001E-3</v>
      </c>
      <c r="G9" s="159">
        <v>0.11</v>
      </c>
    </row>
    <row r="10" spans="1:7">
      <c r="A10" s="5">
        <v>2007</v>
      </c>
      <c r="B10" s="4">
        <v>0.45</v>
      </c>
      <c r="C10" s="159">
        <v>0.21</v>
      </c>
      <c r="D10" s="159">
        <v>0.16</v>
      </c>
      <c r="E10" s="159">
        <v>0.05</v>
      </c>
      <c r="F10" s="99">
        <v>5.0000000000000001E-3</v>
      </c>
      <c r="G10" s="159">
        <v>0.13</v>
      </c>
    </row>
    <row r="11" spans="1:7">
      <c r="A11" s="5">
        <v>2008</v>
      </c>
      <c r="B11" s="4">
        <v>0.43</v>
      </c>
      <c r="C11" s="159">
        <v>0.23</v>
      </c>
      <c r="D11" s="159">
        <v>0.17</v>
      </c>
      <c r="E11" s="159">
        <v>0.04</v>
      </c>
      <c r="F11" s="99">
        <v>7.0000000000000001E-3</v>
      </c>
      <c r="G11" s="159">
        <v>0.12</v>
      </c>
    </row>
    <row r="12" spans="1:7">
      <c r="A12" s="5">
        <v>2009</v>
      </c>
      <c r="B12" s="4">
        <v>0.46</v>
      </c>
      <c r="C12" s="416">
        <v>0.18</v>
      </c>
      <c r="D12" s="416">
        <v>0.15</v>
      </c>
      <c r="E12" s="159">
        <v>0.04</v>
      </c>
      <c r="F12" s="99">
        <v>3.0000000000000001E-3</v>
      </c>
      <c r="G12" s="159">
        <v>0.18</v>
      </c>
    </row>
    <row r="13" spans="1:7">
      <c r="A13" s="5">
        <v>2010</v>
      </c>
      <c r="B13" s="4">
        <v>0.48</v>
      </c>
      <c r="C13" s="416">
        <v>0.15</v>
      </c>
      <c r="D13" s="416">
        <v>0.14000000000000001</v>
      </c>
      <c r="E13" s="159">
        <v>0.04</v>
      </c>
      <c r="F13" s="99">
        <v>3.0000000000000001E-3</v>
      </c>
      <c r="G13" s="159">
        <v>0.2</v>
      </c>
    </row>
    <row r="14" spans="1:7">
      <c r="A14" s="5">
        <v>2011</v>
      </c>
      <c r="B14" s="4">
        <v>0.49</v>
      </c>
      <c r="C14" s="416">
        <v>0.14000000000000001</v>
      </c>
      <c r="D14" s="416">
        <v>0.15</v>
      </c>
      <c r="E14" s="159">
        <v>0.03</v>
      </c>
      <c r="F14" s="99">
        <v>3.0000000000000001E-3</v>
      </c>
      <c r="G14" s="159">
        <v>0.19</v>
      </c>
    </row>
    <row r="15" spans="1:7">
      <c r="A15" s="5">
        <v>2012</v>
      </c>
      <c r="B15" s="4">
        <v>0.46</v>
      </c>
      <c r="C15" s="416">
        <v>0.15</v>
      </c>
      <c r="D15" s="416">
        <v>0.15</v>
      </c>
      <c r="E15" s="159">
        <v>0.03</v>
      </c>
      <c r="F15" s="99">
        <v>5.0000000000000001E-3</v>
      </c>
      <c r="G15" s="159">
        <v>0.21</v>
      </c>
    </row>
    <row r="16" spans="1:7">
      <c r="A16" s="5">
        <v>2013</v>
      </c>
      <c r="B16" s="4">
        <v>0.48</v>
      </c>
      <c r="C16" s="416">
        <v>0.14000000000000001</v>
      </c>
      <c r="D16" s="416">
        <v>0.14000000000000001</v>
      </c>
      <c r="E16" s="159">
        <v>0.03</v>
      </c>
      <c r="F16" s="99">
        <v>6.0000000000000001E-3</v>
      </c>
      <c r="G16" s="159">
        <v>0.21</v>
      </c>
    </row>
    <row r="17" spans="1:7">
      <c r="A17" s="1"/>
      <c r="B17" s="1"/>
      <c r="C17" s="1"/>
      <c r="D17" s="1"/>
      <c r="E17" s="1"/>
      <c r="F17" s="1"/>
      <c r="G17" s="1"/>
    </row>
    <row r="18" spans="1:7" ht="33" customHeight="1">
      <c r="A18" s="558" t="s">
        <v>451</v>
      </c>
      <c r="B18" s="558"/>
      <c r="C18" s="558"/>
      <c r="D18" s="558"/>
      <c r="E18" s="558"/>
      <c r="F18" s="558"/>
      <c r="G18" s="558"/>
    </row>
  </sheetData>
  <mergeCells count="2">
    <mergeCell ref="A18:G18"/>
    <mergeCell ref="A3:G3"/>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workbookViewId="0">
      <selection activeCell="B26" sqref="B26"/>
    </sheetView>
  </sheetViews>
  <sheetFormatPr defaultRowHeight="12.75"/>
  <cols>
    <col min="1" max="1" width="29" style="1" customWidth="1"/>
    <col min="2" max="2" width="15" style="1" customWidth="1"/>
    <col min="3" max="3" width="13.5703125" style="1" customWidth="1"/>
    <col min="4" max="4" width="12.85546875" style="1" customWidth="1"/>
    <col min="5" max="5" width="15.5703125" style="1" customWidth="1"/>
    <col min="6" max="6" width="15.7109375" style="1" customWidth="1"/>
    <col min="7" max="16384" width="9.140625" style="1"/>
  </cols>
  <sheetData>
    <row r="1" spans="1:6" ht="25.5" customHeight="1">
      <c r="A1" s="532" t="s">
        <v>452</v>
      </c>
      <c r="B1" s="532"/>
      <c r="C1" s="532"/>
      <c r="D1" s="532"/>
      <c r="E1" s="532"/>
      <c r="F1" s="532"/>
    </row>
    <row r="2" spans="1:6" ht="23.25" customHeight="1">
      <c r="A2" s="579" t="s">
        <v>453</v>
      </c>
      <c r="B2" s="579"/>
      <c r="C2" s="579"/>
      <c r="D2" s="579"/>
      <c r="E2" s="579"/>
      <c r="F2" s="579"/>
    </row>
    <row r="3" spans="1:6" ht="18" customHeight="1">
      <c r="A3" s="641" t="s">
        <v>454</v>
      </c>
      <c r="B3" s="641"/>
      <c r="C3" s="641"/>
      <c r="D3" s="641"/>
      <c r="E3" s="641"/>
      <c r="F3" s="641"/>
    </row>
    <row r="4" spans="1:6" s="14" customFormat="1" ht="18.75" customHeight="1">
      <c r="A4" s="16" t="s">
        <v>455</v>
      </c>
      <c r="B4" s="16" t="s">
        <v>404</v>
      </c>
      <c r="C4" s="16" t="s">
        <v>405</v>
      </c>
      <c r="D4" s="16" t="s">
        <v>406</v>
      </c>
      <c r="E4" s="27" t="s">
        <v>407</v>
      </c>
      <c r="F4" s="242" t="s">
        <v>222</v>
      </c>
    </row>
    <row r="5" spans="1:6" ht="17.45" customHeight="1">
      <c r="A5" s="6" t="s">
        <v>456</v>
      </c>
      <c r="B5" s="62">
        <v>336467</v>
      </c>
      <c r="C5" s="62">
        <v>192941</v>
      </c>
      <c r="D5" s="62">
        <v>147739</v>
      </c>
      <c r="E5" s="111">
        <v>593370</v>
      </c>
      <c r="F5" s="243">
        <f>SUM(B5:E5)</f>
        <v>1270517</v>
      </c>
    </row>
    <row r="6" spans="1:6" ht="17.45" customHeight="1" thickBot="1">
      <c r="A6" s="6" t="s">
        <v>457</v>
      </c>
      <c r="B6" s="62">
        <v>11561586</v>
      </c>
      <c r="C6" s="62">
        <v>982599</v>
      </c>
      <c r="D6" s="62">
        <v>217001</v>
      </c>
      <c r="E6" s="111">
        <v>1204459</v>
      </c>
      <c r="F6" s="358">
        <f>SUM(B6:E6)</f>
        <v>13965645</v>
      </c>
    </row>
    <row r="7" spans="1:6" ht="21" customHeight="1" thickBot="1">
      <c r="A7" s="359" t="s">
        <v>458</v>
      </c>
      <c r="B7" s="360">
        <f>SUM(B5:B6)</f>
        <v>11898053</v>
      </c>
      <c r="C7" s="360">
        <f t="shared" ref="C7:F7" si="0">SUM(C5:C6)</f>
        <v>1175540</v>
      </c>
      <c r="D7" s="360">
        <f t="shared" si="0"/>
        <v>364740</v>
      </c>
      <c r="E7" s="361">
        <f t="shared" si="0"/>
        <v>1797829</v>
      </c>
      <c r="F7" s="362">
        <f t="shared" si="0"/>
        <v>15236162</v>
      </c>
    </row>
    <row r="8" spans="1:6" ht="24.75" customHeight="1">
      <c r="A8" s="552" t="s">
        <v>459</v>
      </c>
      <c r="B8" s="552"/>
      <c r="C8" s="552"/>
      <c r="D8" s="552"/>
      <c r="E8" s="552"/>
      <c r="F8" s="552"/>
    </row>
    <row r="9" spans="1:6" ht="18.75" customHeight="1">
      <c r="A9" s="537"/>
      <c r="B9" s="537"/>
      <c r="C9" s="537"/>
      <c r="D9" s="537"/>
      <c r="E9" s="537"/>
      <c r="F9" s="537"/>
    </row>
    <row r="11" spans="1:6" ht="12.75" customHeight="1">
      <c r="A11" s="576" t="s">
        <v>460</v>
      </c>
      <c r="B11" s="577"/>
      <c r="C11" s="577"/>
      <c r="D11" s="577"/>
      <c r="E11" s="577"/>
      <c r="F11" s="578"/>
    </row>
    <row r="12" spans="1:6" ht="13.5">
      <c r="A12" s="48" t="s">
        <v>455</v>
      </c>
      <c r="B12" s="48" t="s">
        <v>404</v>
      </c>
      <c r="C12" s="48" t="s">
        <v>405</v>
      </c>
      <c r="D12" s="48" t="s">
        <v>406</v>
      </c>
      <c r="E12" s="116" t="s">
        <v>407</v>
      </c>
      <c r="F12" s="244" t="s">
        <v>222</v>
      </c>
    </row>
    <row r="13" spans="1:6">
      <c r="A13" s="6" t="s">
        <v>456</v>
      </c>
      <c r="B13" s="61">
        <f>B5/B7</f>
        <v>2.8279164666689584E-2</v>
      </c>
      <c r="C13" s="61">
        <f>C5/C7</f>
        <v>0.16412967657417016</v>
      </c>
      <c r="D13" s="61">
        <f>D5/D7</f>
        <v>0.40505291440478147</v>
      </c>
      <c r="E13" s="114">
        <f>E5/E7</f>
        <v>0.33004807465003622</v>
      </c>
      <c r="F13" s="245">
        <f>F5/F7</f>
        <v>8.3388257488992312E-2</v>
      </c>
    </row>
    <row r="14" spans="1:6" ht="13.5" thickBot="1">
      <c r="A14" s="6" t="s">
        <v>461</v>
      </c>
      <c r="B14" s="61">
        <f>B6/B7</f>
        <v>0.97172083533331044</v>
      </c>
      <c r="C14" s="61">
        <f>C6/C7</f>
        <v>0.83587032342582979</v>
      </c>
      <c r="D14" s="61">
        <f>D6/D7</f>
        <v>0.59494708559521847</v>
      </c>
      <c r="E14" s="114">
        <f>E6/E7</f>
        <v>0.66995192534996373</v>
      </c>
      <c r="F14" s="245">
        <f>F6/F7</f>
        <v>0.91661174251100774</v>
      </c>
    </row>
    <row r="15" spans="1:6" ht="13.5" thickBot="1">
      <c r="A15" s="363" t="s">
        <v>222</v>
      </c>
      <c r="B15" s="332">
        <f>SUM(B13:B14)</f>
        <v>1</v>
      </c>
      <c r="C15" s="332">
        <f>SUM(C13:C14)</f>
        <v>1</v>
      </c>
      <c r="D15" s="332">
        <f>SUM(D13:D14)</f>
        <v>1</v>
      </c>
      <c r="E15" s="332">
        <f>SUM(E13:E14)</f>
        <v>1</v>
      </c>
      <c r="F15" s="332">
        <f>SUM(F13:F14)</f>
        <v>1</v>
      </c>
    </row>
    <row r="17" spans="1:5" ht="13.5">
      <c r="A17" s="574" t="s">
        <v>462</v>
      </c>
      <c r="B17" s="575"/>
      <c r="C17" s="575"/>
      <c r="D17" s="575"/>
      <c r="E17" s="575"/>
    </row>
    <row r="19" spans="1:5" ht="15" customHeight="1"/>
  </sheetData>
  <mergeCells count="7">
    <mergeCell ref="A9:F9"/>
    <mergeCell ref="A17:E17"/>
    <mergeCell ref="A11:F11"/>
    <mergeCell ref="A3:F3"/>
    <mergeCell ref="A1:F1"/>
    <mergeCell ref="A2:F2"/>
    <mergeCell ref="A8:F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18"/>
  <sheetViews>
    <sheetView workbookViewId="0">
      <selection activeCell="L10" sqref="L10"/>
    </sheetView>
  </sheetViews>
  <sheetFormatPr defaultRowHeight="12.75"/>
  <cols>
    <col min="1" max="1" width="25.28515625" style="1" bestFit="1" customWidth="1"/>
    <col min="2" max="2" width="15.5703125" style="1" customWidth="1"/>
    <col min="3" max="3" width="14.140625" style="1" customWidth="1"/>
    <col min="4" max="4" width="12.85546875" style="1" customWidth="1"/>
    <col min="5" max="5" width="15.140625" style="1" customWidth="1"/>
    <col min="6" max="6" width="15.5703125" style="1" customWidth="1"/>
    <col min="7" max="16384" width="9.140625" style="1"/>
  </cols>
  <sheetData>
    <row r="2" spans="1:6" ht="18" customHeight="1">
      <c r="A2" s="538" t="s">
        <v>463</v>
      </c>
      <c r="B2" s="556"/>
      <c r="C2" s="556"/>
      <c r="D2" s="556"/>
      <c r="E2" s="556"/>
      <c r="F2" s="556"/>
    </row>
    <row r="3" spans="1:6" s="14" customFormat="1" ht="18.75" customHeight="1">
      <c r="A3" s="16" t="s">
        <v>455</v>
      </c>
      <c r="B3" s="121" t="s">
        <v>404</v>
      </c>
      <c r="C3" s="121" t="s">
        <v>405</v>
      </c>
      <c r="D3" s="121" t="s">
        <v>406</v>
      </c>
      <c r="E3" s="122" t="s">
        <v>407</v>
      </c>
      <c r="F3" s="247" t="s">
        <v>222</v>
      </c>
    </row>
    <row r="4" spans="1:6" ht="17.45" customHeight="1">
      <c r="A4" s="6" t="s">
        <v>456</v>
      </c>
      <c r="B4" s="62">
        <v>11471711</v>
      </c>
      <c r="C4" s="62">
        <v>1121050</v>
      </c>
      <c r="D4" s="62">
        <v>354015</v>
      </c>
      <c r="E4" s="111">
        <v>1735740</v>
      </c>
      <c r="F4" s="248">
        <f>SUM(B4:E4)</f>
        <v>14682516</v>
      </c>
    </row>
    <row r="5" spans="1:6" ht="17.45" customHeight="1" thickBot="1">
      <c r="A5" s="6" t="s">
        <v>461</v>
      </c>
      <c r="B5" s="62">
        <v>426342</v>
      </c>
      <c r="C5" s="62">
        <v>54490</v>
      </c>
      <c r="D5" s="62">
        <v>10725</v>
      </c>
      <c r="E5" s="111">
        <v>62089</v>
      </c>
      <c r="F5" s="366">
        <f>SUM(B5:E5)</f>
        <v>553646</v>
      </c>
    </row>
    <row r="6" spans="1:6" ht="21" customHeight="1" thickBot="1">
      <c r="A6" s="359" t="s">
        <v>423</v>
      </c>
      <c r="B6" s="360">
        <f>SUM(B4:B5)</f>
        <v>11898053</v>
      </c>
      <c r="C6" s="360">
        <f>SUM(C4:C5)</f>
        <v>1175540</v>
      </c>
      <c r="D6" s="360">
        <f>SUM(D4:D5)</f>
        <v>364740</v>
      </c>
      <c r="E6" s="360">
        <f>SUM(E4:E5)</f>
        <v>1797829</v>
      </c>
      <c r="F6" s="360">
        <f>SUM(F4:F5)</f>
        <v>15236162</v>
      </c>
    </row>
    <row r="7" spans="1:6" ht="16.5" customHeight="1">
      <c r="A7" s="47"/>
      <c r="B7" s="301"/>
      <c r="C7" s="301"/>
      <c r="D7" s="301"/>
      <c r="E7" s="301"/>
      <c r="F7" s="301"/>
    </row>
    <row r="8" spans="1:6" ht="15" customHeight="1">
      <c r="A8" s="552" t="s">
        <v>459</v>
      </c>
      <c r="B8" s="552"/>
      <c r="C8" s="552"/>
      <c r="D8" s="552"/>
      <c r="E8" s="552"/>
      <c r="F8" s="552"/>
    </row>
    <row r="10" spans="1:6">
      <c r="A10" s="1" t="s">
        <v>464</v>
      </c>
    </row>
    <row r="12" spans="1:6" ht="14.25">
      <c r="A12" s="538" t="s">
        <v>465</v>
      </c>
      <c r="B12" s="556"/>
      <c r="C12" s="556"/>
      <c r="D12" s="556"/>
      <c r="E12" s="556"/>
      <c r="F12" s="556"/>
    </row>
    <row r="13" spans="1:6" ht="14.25" customHeight="1">
      <c r="A13" s="16" t="s">
        <v>455</v>
      </c>
      <c r="B13" s="121" t="s">
        <v>404</v>
      </c>
      <c r="C13" s="121" t="s">
        <v>405</v>
      </c>
      <c r="D13" s="121" t="s">
        <v>406</v>
      </c>
      <c r="E13" s="122" t="s">
        <v>407</v>
      </c>
      <c r="F13" s="247" t="s">
        <v>222</v>
      </c>
    </row>
    <row r="14" spans="1:6">
      <c r="A14" s="6" t="s">
        <v>456</v>
      </c>
      <c r="B14" s="61">
        <f>B4/B6</f>
        <v>0.9641670784287143</v>
      </c>
      <c r="C14" s="61">
        <f>C4/C6</f>
        <v>0.95364683464620514</v>
      </c>
      <c r="D14" s="61">
        <f>D4/D6</f>
        <v>0.97059549267971701</v>
      </c>
      <c r="E14" s="114">
        <f>E4/E6</f>
        <v>0.9654644574094644</v>
      </c>
      <c r="F14" s="245">
        <f>F4/F6</f>
        <v>0.96366237114044861</v>
      </c>
    </row>
    <row r="15" spans="1:6" ht="13.5" thickBot="1">
      <c r="A15" s="6" t="s">
        <v>461</v>
      </c>
      <c r="B15" s="105">
        <f>B5/B6</f>
        <v>3.5832921571285654E-2</v>
      </c>
      <c r="C15" s="105">
        <f>C5/C6</f>
        <v>4.6353165353794849E-2</v>
      </c>
      <c r="D15" s="105">
        <f>D5/D6</f>
        <v>2.9404507320282942E-2</v>
      </c>
      <c r="E15" s="115">
        <f>E5/E6</f>
        <v>3.4535542590535588E-2</v>
      </c>
      <c r="F15" s="246">
        <f>F5/F6</f>
        <v>3.6337628859551378E-2</v>
      </c>
    </row>
    <row r="16" spans="1:6" ht="13.5" thickBot="1">
      <c r="A16" s="359" t="s">
        <v>222</v>
      </c>
      <c r="B16" s="332">
        <f>SUM(B14:B15)</f>
        <v>1</v>
      </c>
      <c r="C16" s="332">
        <f>SUM(C14:C15)</f>
        <v>1</v>
      </c>
      <c r="D16" s="332">
        <f>SUM(D14:D15)</f>
        <v>1</v>
      </c>
      <c r="E16" s="364">
        <f>SUM(E14:E15)</f>
        <v>1</v>
      </c>
      <c r="F16" s="365">
        <f>SUM(F14:F15)</f>
        <v>1</v>
      </c>
    </row>
    <row r="18" spans="1:4">
      <c r="A18" s="575" t="s">
        <v>466</v>
      </c>
      <c r="B18" s="575"/>
      <c r="C18" s="575"/>
      <c r="D18" s="575"/>
    </row>
  </sheetData>
  <mergeCells count="4">
    <mergeCell ref="A18:D18"/>
    <mergeCell ref="A2:F2"/>
    <mergeCell ref="A12:F12"/>
    <mergeCell ref="A8:F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1"/>
  <sheetViews>
    <sheetView workbookViewId="0">
      <selection activeCell="D18" sqref="D18"/>
    </sheetView>
  </sheetViews>
  <sheetFormatPr defaultRowHeight="12.75"/>
  <cols>
    <col min="1" max="1" width="30.7109375" style="1" customWidth="1"/>
    <col min="2" max="2" width="12.28515625" style="1" customWidth="1"/>
    <col min="3" max="3" width="12.140625" style="1" customWidth="1"/>
    <col min="4" max="4" width="12.7109375" style="1" customWidth="1"/>
    <col min="5" max="5" width="13.140625" style="1" customWidth="1"/>
    <col min="6" max="6" width="15.85546875" style="1" customWidth="1"/>
    <col min="7" max="16384" width="9.140625" style="1"/>
  </cols>
  <sheetData>
    <row r="1" spans="1:6" ht="33" customHeight="1">
      <c r="A1" s="580" t="s">
        <v>467</v>
      </c>
      <c r="B1" s="581"/>
      <c r="C1" s="581"/>
      <c r="D1" s="581"/>
      <c r="E1" s="581"/>
      <c r="F1" s="581"/>
    </row>
    <row r="2" spans="1:6" s="14" customFormat="1" ht="18.75" customHeight="1">
      <c r="A2" s="16"/>
      <c r="B2" s="16" t="s">
        <v>404</v>
      </c>
      <c r="C2" s="16" t="s">
        <v>405</v>
      </c>
      <c r="D2" s="16" t="s">
        <v>406</v>
      </c>
      <c r="E2" s="27" t="s">
        <v>407</v>
      </c>
      <c r="F2" s="242" t="s">
        <v>222</v>
      </c>
    </row>
    <row r="3" spans="1:6" ht="17.45" customHeight="1">
      <c r="A3" s="6" t="s">
        <v>468</v>
      </c>
      <c r="B3" s="61">
        <v>0.19</v>
      </c>
      <c r="C3" s="61">
        <v>0.11</v>
      </c>
      <c r="D3" s="61">
        <v>0.12</v>
      </c>
      <c r="E3" s="114">
        <v>0.17</v>
      </c>
      <c r="F3" s="245">
        <v>0.18</v>
      </c>
    </row>
    <row r="4" spans="1:6" ht="17.45" customHeight="1" thickBot="1">
      <c r="A4" s="24" t="s">
        <v>469</v>
      </c>
      <c r="B4" s="105">
        <v>0.96</v>
      </c>
      <c r="C4" s="105">
        <v>0.95</v>
      </c>
      <c r="D4" s="105">
        <v>0.97</v>
      </c>
      <c r="E4" s="115">
        <v>0.97</v>
      </c>
      <c r="F4" s="246">
        <v>0.96</v>
      </c>
    </row>
    <row r="5" spans="1:6" s="7" customFormat="1" ht="21" customHeight="1" thickBot="1">
      <c r="A5" s="359" t="s">
        <v>470</v>
      </c>
      <c r="B5" s="332">
        <f>B4/B3-1</f>
        <v>4.0526315789473681</v>
      </c>
      <c r="C5" s="332">
        <f t="shared" ref="C5:F5" si="0">C4/C3-1</f>
        <v>7.6363636363636367</v>
      </c>
      <c r="D5" s="332">
        <f t="shared" si="0"/>
        <v>7.0833333333333339</v>
      </c>
      <c r="E5" s="364">
        <f t="shared" si="0"/>
        <v>4.7058823529411757</v>
      </c>
      <c r="F5" s="365">
        <f t="shared" si="0"/>
        <v>4.333333333333333</v>
      </c>
    </row>
    <row r="6" spans="1:6" ht="17.45" customHeight="1">
      <c r="A6" s="36"/>
      <c r="B6" s="35"/>
      <c r="C6" s="35"/>
      <c r="D6" s="35"/>
      <c r="E6" s="34"/>
      <c r="F6" s="367"/>
    </row>
    <row r="7" spans="1:6" ht="17.45" customHeight="1">
      <c r="A7" s="6" t="s">
        <v>471</v>
      </c>
      <c r="B7" s="26">
        <v>7.0000000000000007E-2</v>
      </c>
      <c r="C7" s="26">
        <v>0.23400000000000001</v>
      </c>
      <c r="D7" s="26">
        <v>0.28000000000000003</v>
      </c>
      <c r="E7" s="25">
        <v>0.21</v>
      </c>
      <c r="F7" s="368">
        <v>0.1</v>
      </c>
    </row>
    <row r="8" spans="1:6" ht="17.45" customHeight="1" thickBot="1">
      <c r="A8" s="24" t="s">
        <v>472</v>
      </c>
      <c r="B8" s="23">
        <v>0.03</v>
      </c>
      <c r="C8" s="23">
        <v>0.16</v>
      </c>
      <c r="D8" s="23">
        <v>0.41</v>
      </c>
      <c r="E8" s="22">
        <v>0.33</v>
      </c>
      <c r="F8" s="369">
        <v>0.08</v>
      </c>
    </row>
    <row r="9" spans="1:6" ht="21" customHeight="1" thickBot="1">
      <c r="A9" s="359" t="s">
        <v>470</v>
      </c>
      <c r="B9" s="370">
        <f>B8/B7-1</f>
        <v>-0.57142857142857151</v>
      </c>
      <c r="C9" s="370">
        <f>C8/C7-1</f>
        <v>-0.31623931623931623</v>
      </c>
      <c r="D9" s="370">
        <f>D8/D7-1</f>
        <v>0.46428571428571397</v>
      </c>
      <c r="E9" s="371">
        <f>E8/E7-1</f>
        <v>0.57142857142857162</v>
      </c>
      <c r="F9" s="372">
        <f>F8/F7-1</f>
        <v>-0.20000000000000007</v>
      </c>
    </row>
    <row r="11" spans="1:6">
      <c r="A11" s="552" t="s">
        <v>459</v>
      </c>
      <c r="B11" s="552"/>
      <c r="C11" s="552"/>
      <c r="D11" s="552"/>
      <c r="E11" s="552"/>
      <c r="F11" s="552"/>
    </row>
  </sheetData>
  <mergeCells count="2">
    <mergeCell ref="A1:F1"/>
    <mergeCell ref="A11:F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10" workbookViewId="0">
      <selection activeCell="I19" sqref="I19"/>
    </sheetView>
  </sheetViews>
  <sheetFormatPr defaultRowHeight="12.75"/>
  <cols>
    <col min="1" max="1" width="12.85546875" style="1" customWidth="1"/>
    <col min="2" max="2" width="15.42578125" style="1" customWidth="1"/>
    <col min="3" max="3" width="15.5703125" style="1" customWidth="1"/>
    <col min="4" max="4" width="18.42578125" style="1" customWidth="1"/>
    <col min="5" max="5" width="11.85546875" style="1" customWidth="1"/>
    <col min="6" max="16384" width="9.140625" style="1"/>
  </cols>
  <sheetData>
    <row r="1" spans="1:18" ht="30" customHeight="1">
      <c r="A1" s="640"/>
      <c r="B1" s="640"/>
      <c r="C1" s="640"/>
      <c r="D1" s="640"/>
    </row>
    <row r="2" spans="1:18" ht="25.5" customHeight="1">
      <c r="A2" s="532" t="s">
        <v>28</v>
      </c>
      <c r="B2" s="532"/>
      <c r="C2" s="532"/>
      <c r="D2" s="532"/>
      <c r="R2" s="17"/>
    </row>
    <row r="3" spans="1:18" ht="36" customHeight="1">
      <c r="A3" s="535" t="s">
        <v>29</v>
      </c>
      <c r="B3" s="535"/>
      <c r="C3" s="536"/>
      <c r="D3" s="536"/>
    </row>
    <row r="4" spans="1:18" s="14" customFormat="1" ht="33" customHeight="1">
      <c r="A4" s="16" t="s">
        <v>30</v>
      </c>
      <c r="B4" s="16" t="s">
        <v>31</v>
      </c>
      <c r="C4" s="15" t="s">
        <v>32</v>
      </c>
      <c r="D4" s="15" t="s">
        <v>33</v>
      </c>
    </row>
    <row r="5" spans="1:18" ht="17.45" customHeight="1">
      <c r="A5" s="13">
        <v>2005</v>
      </c>
      <c r="B5" s="62">
        <v>30655696</v>
      </c>
      <c r="C5" s="208">
        <v>0.81399999999999995</v>
      </c>
      <c r="D5" s="208">
        <v>0.60299999999999998</v>
      </c>
    </row>
    <row r="6" spans="1:18" ht="17.45" customHeight="1">
      <c r="A6" s="13">
        <v>2006</v>
      </c>
      <c r="B6" s="62">
        <v>30903002</v>
      </c>
      <c r="C6" s="208">
        <v>0.81699999999999995</v>
      </c>
      <c r="D6" s="208">
        <v>0.61499999999999999</v>
      </c>
    </row>
    <row r="7" spans="1:18" ht="17.45" customHeight="1">
      <c r="A7" s="13">
        <v>2007</v>
      </c>
      <c r="B7" s="62">
        <v>31109074</v>
      </c>
      <c r="C7" s="208">
        <v>0.79400000000000004</v>
      </c>
      <c r="D7" s="208">
        <v>0.61299999999999999</v>
      </c>
    </row>
    <row r="8" spans="1:18" ht="17.45" customHeight="1">
      <c r="A8" s="13">
        <v>2008</v>
      </c>
      <c r="B8" s="62">
        <v>31305016</v>
      </c>
      <c r="C8" s="208">
        <v>0.79700000000000004</v>
      </c>
      <c r="D8" s="208">
        <v>0.66900000000000004</v>
      </c>
    </row>
    <row r="9" spans="1:18" ht="17.45" customHeight="1">
      <c r="A9" s="13">
        <v>2009</v>
      </c>
      <c r="B9" s="62">
        <v>32498063</v>
      </c>
      <c r="C9" s="208">
        <v>0.79900000000000004</v>
      </c>
      <c r="D9" s="208">
        <v>0.67</v>
      </c>
    </row>
    <row r="10" spans="1:18" ht="17.45" customHeight="1">
      <c r="A10" s="13">
        <v>2010</v>
      </c>
      <c r="B10" s="62">
        <v>34019661</v>
      </c>
      <c r="C10" s="208">
        <v>0.80100000000000005</v>
      </c>
      <c r="D10" s="208">
        <v>0.72399999999999998</v>
      </c>
    </row>
    <row r="11" spans="1:18" ht="17.45" customHeight="1">
      <c r="A11" s="11">
        <v>2011</v>
      </c>
      <c r="B11" s="104">
        <v>34933809</v>
      </c>
      <c r="C11" s="70">
        <v>0.91400000000000003</v>
      </c>
      <c r="D11" s="70">
        <v>0.88500000000000001</v>
      </c>
    </row>
    <row r="12" spans="1:18" ht="17.45" customHeight="1">
      <c r="A12" s="11">
        <v>2012</v>
      </c>
      <c r="B12" s="104">
        <v>34935454</v>
      </c>
      <c r="C12" s="70">
        <v>0.92600000000000005</v>
      </c>
      <c r="D12" s="70">
        <v>0.91500000000000004</v>
      </c>
    </row>
    <row r="13" spans="1:18" ht="17.45" customHeight="1">
      <c r="A13" s="11">
        <v>2013</v>
      </c>
      <c r="B13" s="104">
        <v>37214317</v>
      </c>
      <c r="C13" s="70">
        <v>0.83</v>
      </c>
      <c r="D13" s="70">
        <v>0.91700000000000004</v>
      </c>
    </row>
    <row r="14" spans="1:18" ht="17.45" customHeight="1" thickBot="1">
      <c r="A14" s="11">
        <v>2014</v>
      </c>
      <c r="B14" s="104">
        <v>37664536</v>
      </c>
      <c r="C14" s="70">
        <v>0.83</v>
      </c>
      <c r="D14" s="70">
        <v>0.91800000000000004</v>
      </c>
    </row>
    <row r="15" spans="1:18" s="7" customFormat="1" ht="21" customHeight="1" thickBot="1">
      <c r="A15" s="331" t="s">
        <v>34</v>
      </c>
      <c r="B15" s="332">
        <f>B14/B5-1</f>
        <v>0.22863092066153068</v>
      </c>
      <c r="C15" s="332">
        <f t="shared" ref="C15:D15" si="0">C14/C5-1</f>
        <v>1.9656019656019597E-2</v>
      </c>
      <c r="D15" s="332">
        <f t="shared" si="0"/>
        <v>0.52238805970149271</v>
      </c>
    </row>
    <row r="17" spans="1:4" ht="60.75" customHeight="1">
      <c r="A17" s="533" t="s">
        <v>35</v>
      </c>
      <c r="B17" s="533"/>
      <c r="C17" s="534"/>
      <c r="D17" s="534"/>
    </row>
    <row r="18" spans="1:4" ht="18.75" customHeight="1">
      <c r="A18" s="129" t="s">
        <v>36</v>
      </c>
    </row>
    <row r="19" spans="1:4" ht="38.25" customHeight="1">
      <c r="A19" s="531" t="s">
        <v>37</v>
      </c>
      <c r="B19" s="531"/>
      <c r="C19" s="531"/>
      <c r="D19" s="531"/>
    </row>
    <row r="20" spans="1:4" ht="153.75" customHeight="1">
      <c r="A20" s="531" t="s">
        <v>38</v>
      </c>
      <c r="B20" s="531"/>
      <c r="C20" s="531"/>
      <c r="D20" s="531"/>
    </row>
    <row r="27" spans="1:4">
      <c r="C27" s="1" t="s">
        <v>39</v>
      </c>
    </row>
  </sheetData>
  <mergeCells count="6">
    <mergeCell ref="A20:D20"/>
    <mergeCell ref="A1:D1"/>
    <mergeCell ref="A2:D2"/>
    <mergeCell ref="A17:D17"/>
    <mergeCell ref="A3:D3"/>
    <mergeCell ref="A19:D1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8"/>
  <sheetViews>
    <sheetView workbookViewId="0">
      <selection activeCell="I14" sqref="I14"/>
    </sheetView>
  </sheetViews>
  <sheetFormatPr defaultRowHeight="12.75"/>
  <cols>
    <col min="1" max="1" width="16.42578125" style="1" customWidth="1"/>
    <col min="2" max="2" width="15" style="1" customWidth="1"/>
    <col min="3" max="3" width="17.140625" style="1" customWidth="1"/>
    <col min="4" max="4" width="16" style="1" customWidth="1"/>
    <col min="5" max="5" width="19.7109375" style="1" customWidth="1"/>
    <col min="6" max="6" width="18.5703125" style="1" customWidth="1"/>
    <col min="7" max="10" width="9.140625" style="1"/>
    <col min="11" max="11" width="6.28515625" style="1" customWidth="1"/>
    <col min="12" max="13" width="17.140625" style="1" customWidth="1"/>
    <col min="14" max="16384" width="9.140625" style="1"/>
  </cols>
  <sheetData>
    <row r="1" spans="1:6" ht="21.75" customHeight="1">
      <c r="A1" s="581" t="s">
        <v>473</v>
      </c>
      <c r="B1" s="581"/>
      <c r="C1" s="581"/>
      <c r="D1" s="581"/>
      <c r="E1" s="581"/>
      <c r="F1" s="581"/>
    </row>
    <row r="2" spans="1:6" ht="21.75" customHeight="1">
      <c r="A2" s="40"/>
      <c r="B2" s="39"/>
      <c r="C2" s="582" t="s">
        <v>474</v>
      </c>
      <c r="D2" s="583"/>
      <c r="E2" s="582" t="s">
        <v>475</v>
      </c>
      <c r="F2" s="584"/>
    </row>
    <row r="3" spans="1:6" s="14" customFormat="1" ht="32.25" customHeight="1">
      <c r="A3" s="18" t="s">
        <v>428</v>
      </c>
      <c r="B3" s="528" t="s">
        <v>426</v>
      </c>
      <c r="C3" s="37" t="s">
        <v>476</v>
      </c>
      <c r="D3" s="38" t="s">
        <v>477</v>
      </c>
      <c r="E3" s="37" t="s">
        <v>476</v>
      </c>
      <c r="F3" s="15" t="s">
        <v>477</v>
      </c>
    </row>
    <row r="4" spans="1:6" ht="17.45" customHeight="1">
      <c r="A4" s="6" t="s">
        <v>432</v>
      </c>
      <c r="B4" s="111">
        <v>1663000</v>
      </c>
      <c r="C4" s="118">
        <v>120000</v>
      </c>
      <c r="D4" s="119">
        <f t="shared" ref="D4:D13" si="0">C4/B4</f>
        <v>7.2158749248346366E-2</v>
      </c>
      <c r="E4" s="124">
        <v>1483000</v>
      </c>
      <c r="F4" s="61">
        <f t="shared" ref="F4:F13" si="1">E4/B4</f>
        <v>0.89176187612748048</v>
      </c>
    </row>
    <row r="5" spans="1:6" ht="17.45" customHeight="1">
      <c r="A5" s="6" t="s">
        <v>433</v>
      </c>
      <c r="B5" s="111">
        <v>863000</v>
      </c>
      <c r="C5" s="118">
        <v>69000</v>
      </c>
      <c r="D5" s="119">
        <f t="shared" si="0"/>
        <v>7.9953650057937434E-2</v>
      </c>
      <c r="E5" s="124">
        <v>810000</v>
      </c>
      <c r="F5" s="61">
        <f t="shared" si="1"/>
        <v>0.93858632676709153</v>
      </c>
    </row>
    <row r="6" spans="1:6" ht="17.45" customHeight="1">
      <c r="A6" s="6" t="s">
        <v>434</v>
      </c>
      <c r="B6" s="111">
        <v>4323000</v>
      </c>
      <c r="C6" s="118">
        <v>716000</v>
      </c>
      <c r="D6" s="119">
        <f t="shared" si="0"/>
        <v>0.16562572287763128</v>
      </c>
      <c r="E6" s="124">
        <v>4231000</v>
      </c>
      <c r="F6" s="61">
        <f t="shared" si="1"/>
        <v>0.97871848253527638</v>
      </c>
    </row>
    <row r="7" spans="1:6" ht="17.45" customHeight="1">
      <c r="A7" s="6" t="s">
        <v>435</v>
      </c>
      <c r="B7" s="111">
        <v>2583000</v>
      </c>
      <c r="C7" s="118">
        <v>365000</v>
      </c>
      <c r="D7" s="119">
        <f t="shared" si="0"/>
        <v>0.14130855594270228</v>
      </c>
      <c r="E7" s="124">
        <v>2458000</v>
      </c>
      <c r="F7" s="61">
        <f t="shared" si="1"/>
        <v>0.95160665892373208</v>
      </c>
    </row>
    <row r="8" spans="1:6" ht="17.45" customHeight="1">
      <c r="A8" s="6" t="s">
        <v>436</v>
      </c>
      <c r="B8" s="111">
        <v>1436000</v>
      </c>
      <c r="C8" s="118">
        <v>43000</v>
      </c>
      <c r="D8" s="119">
        <f t="shared" si="0"/>
        <v>2.9944289693593314E-2</v>
      </c>
      <c r="E8" s="124">
        <v>1373000</v>
      </c>
      <c r="F8" s="61">
        <f t="shared" si="1"/>
        <v>0.95612813370473537</v>
      </c>
    </row>
    <row r="9" spans="1:6" ht="17.45" customHeight="1">
      <c r="A9" s="6" t="s">
        <v>437</v>
      </c>
      <c r="B9" s="111">
        <v>1127000</v>
      </c>
      <c r="C9" s="118">
        <v>69000</v>
      </c>
      <c r="D9" s="119">
        <f t="shared" si="0"/>
        <v>6.1224489795918366E-2</v>
      </c>
      <c r="E9" s="124">
        <v>1091000</v>
      </c>
      <c r="F9" s="61">
        <f t="shared" si="1"/>
        <v>0.96805678793256433</v>
      </c>
    </row>
    <row r="10" spans="1:6" ht="17.45" customHeight="1">
      <c r="A10" s="6" t="s">
        <v>438</v>
      </c>
      <c r="B10" s="111">
        <v>1140000</v>
      </c>
      <c r="C10" s="118">
        <v>51000</v>
      </c>
      <c r="D10" s="119">
        <f t="shared" si="0"/>
        <v>4.4736842105263158E-2</v>
      </c>
      <c r="E10" s="124">
        <v>1071000</v>
      </c>
      <c r="F10" s="61">
        <f t="shared" si="1"/>
        <v>0.93947368421052635</v>
      </c>
    </row>
    <row r="11" spans="1:6" ht="17.45" customHeight="1">
      <c r="A11" s="6" t="s">
        <v>439</v>
      </c>
      <c r="B11" s="111">
        <v>304000</v>
      </c>
      <c r="C11" s="118">
        <v>33000</v>
      </c>
      <c r="D11" s="119">
        <f t="shared" si="0"/>
        <v>0.10855263157894737</v>
      </c>
      <c r="E11" s="124">
        <v>262000</v>
      </c>
      <c r="F11" s="61">
        <f t="shared" si="1"/>
        <v>0.86184210526315785</v>
      </c>
    </row>
    <row r="12" spans="1:6" ht="17.45" customHeight="1" thickBot="1">
      <c r="A12" s="24" t="s">
        <v>440</v>
      </c>
      <c r="B12" s="112">
        <v>1669000</v>
      </c>
      <c r="C12" s="113">
        <v>494000</v>
      </c>
      <c r="D12" s="120">
        <f t="shared" si="0"/>
        <v>0.29598562013181545</v>
      </c>
      <c r="E12" s="125">
        <v>1535000</v>
      </c>
      <c r="F12" s="105">
        <f t="shared" si="1"/>
        <v>0.91971240263630916</v>
      </c>
    </row>
    <row r="13" spans="1:6" s="7" customFormat="1" ht="27" customHeight="1" thickTop="1" thickBot="1">
      <c r="A13" s="9" t="s">
        <v>441</v>
      </c>
      <c r="B13" s="57">
        <f>SUM(B4:B12)</f>
        <v>15108000</v>
      </c>
      <c r="C13" s="266">
        <f>SUM(C4:C12)</f>
        <v>1960000</v>
      </c>
      <c r="D13" s="58">
        <f t="shared" si="0"/>
        <v>0.12973259200423617</v>
      </c>
      <c r="E13" s="123">
        <f>SUM(E4:E12)</f>
        <v>14314000</v>
      </c>
      <c r="F13" s="8">
        <f t="shared" si="1"/>
        <v>0.94744506221869207</v>
      </c>
    </row>
    <row r="14" spans="1:6" ht="18.75" customHeight="1" thickTop="1">
      <c r="A14" s="537" t="s">
        <v>478</v>
      </c>
      <c r="B14" s="537"/>
      <c r="C14" s="537"/>
      <c r="D14" s="537"/>
      <c r="E14" s="537"/>
      <c r="F14" s="537"/>
    </row>
    <row r="16" spans="1:6">
      <c r="A16" s="1" t="s">
        <v>479</v>
      </c>
    </row>
    <row r="18" spans="16:16">
      <c r="P18" s="7"/>
    </row>
  </sheetData>
  <mergeCells count="4">
    <mergeCell ref="A1:F1"/>
    <mergeCell ref="C2:D2"/>
    <mergeCell ref="E2:F2"/>
    <mergeCell ref="A14:F14"/>
  </mergeCells>
  <pageMargins left="0.7" right="0.7" top="0.75" bottom="0.75" header="0.3" footer="0.3"/>
  <pageSetup paperSize="9" orientation="landscape" r:id="rId1"/>
  <ignoredErrors>
    <ignoredError sqref="D1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K13"/>
  <sheetViews>
    <sheetView workbookViewId="0">
      <selection activeCell="K13" sqref="K13"/>
    </sheetView>
  </sheetViews>
  <sheetFormatPr defaultRowHeight="15"/>
  <cols>
    <col min="1" max="1" width="18.5703125" customWidth="1"/>
    <col min="2" max="2" width="19.42578125" customWidth="1"/>
    <col min="3" max="3" width="16.140625" customWidth="1"/>
    <col min="4" max="4" width="17.7109375" customWidth="1"/>
    <col min="5" max="5" width="14.42578125" customWidth="1"/>
    <col min="6" max="6" width="14.5703125" customWidth="1"/>
  </cols>
  <sheetData>
    <row r="3" spans="1:11">
      <c r="A3" s="585" t="s">
        <v>480</v>
      </c>
      <c r="B3" s="586"/>
      <c r="C3" s="586"/>
      <c r="D3" s="586"/>
      <c r="E3" s="586"/>
      <c r="F3" s="587"/>
    </row>
    <row r="4" spans="1:11" ht="15" customHeight="1">
      <c r="A4" s="515"/>
      <c r="B4" s="585">
        <v>2011</v>
      </c>
      <c r="C4" s="586"/>
      <c r="D4" s="588">
        <v>2014</v>
      </c>
      <c r="E4" s="586"/>
      <c r="F4" s="589" t="s">
        <v>481</v>
      </c>
    </row>
    <row r="5" spans="1:11" ht="39">
      <c r="A5" s="133" t="s">
        <v>482</v>
      </c>
      <c r="B5" s="140" t="s">
        <v>483</v>
      </c>
      <c r="C5" s="192" t="s">
        <v>484</v>
      </c>
      <c r="D5" s="196" t="s">
        <v>485</v>
      </c>
      <c r="E5" s="192" t="s">
        <v>484</v>
      </c>
      <c r="F5" s="590"/>
    </row>
    <row r="6" spans="1:11">
      <c r="A6" s="138" t="s">
        <v>486</v>
      </c>
      <c r="B6" s="189">
        <v>8.1999999999999993</v>
      </c>
      <c r="C6" s="193">
        <f t="shared" ref="C6:C11" si="0">B6/62.2</f>
        <v>0.13183279742765272</v>
      </c>
      <c r="D6" s="197">
        <v>18.100000000000001</v>
      </c>
      <c r="E6" s="200">
        <f>D6/77.7</f>
        <v>0.23294723294723296</v>
      </c>
      <c r="F6" s="202">
        <f>D6/B6-1</f>
        <v>1.2073170731707319</v>
      </c>
    </row>
    <row r="7" spans="1:11">
      <c r="A7" s="138" t="s">
        <v>487</v>
      </c>
      <c r="B7" s="189">
        <v>20.9</v>
      </c>
      <c r="C7" s="193">
        <f t="shared" si="0"/>
        <v>0.33601286173633438</v>
      </c>
      <c r="D7" s="197">
        <v>25.3</v>
      </c>
      <c r="E7" s="200">
        <f t="shared" ref="E7:E10" si="1">D7/77.7</f>
        <v>0.32561132561132561</v>
      </c>
      <c r="F7" s="202">
        <f>D7/B7-1</f>
        <v>0.21052631578947389</v>
      </c>
    </row>
    <row r="8" spans="1:11">
      <c r="A8" s="138" t="s">
        <v>488</v>
      </c>
      <c r="B8" s="189">
        <v>1.1000000000000001</v>
      </c>
      <c r="C8" s="193">
        <f t="shared" si="0"/>
        <v>1.7684887459807074E-2</v>
      </c>
      <c r="D8" s="197">
        <v>1.8</v>
      </c>
      <c r="E8" s="200">
        <f t="shared" si="1"/>
        <v>2.3166023166023165E-2</v>
      </c>
      <c r="F8" s="202">
        <f>D8/B8-1</f>
        <v>0.63636363636363624</v>
      </c>
    </row>
    <row r="9" spans="1:11">
      <c r="A9" s="138" t="s">
        <v>489</v>
      </c>
      <c r="B9" s="189">
        <v>0.3</v>
      </c>
      <c r="C9" s="193">
        <f t="shared" si="0"/>
        <v>4.8231511254019288E-3</v>
      </c>
      <c r="D9" s="383" t="s">
        <v>362</v>
      </c>
      <c r="E9" s="384" t="s">
        <v>362</v>
      </c>
      <c r="F9" s="382" t="s">
        <v>362</v>
      </c>
    </row>
    <row r="10" spans="1:11" ht="15.75" thickBot="1">
      <c r="A10" s="139" t="s">
        <v>490</v>
      </c>
      <c r="B10" s="190">
        <v>31.7</v>
      </c>
      <c r="C10" s="194">
        <f t="shared" si="0"/>
        <v>0.50964630225080387</v>
      </c>
      <c r="D10" s="198">
        <v>32.5</v>
      </c>
      <c r="E10" s="200">
        <f t="shared" si="1"/>
        <v>0.41827541827541825</v>
      </c>
      <c r="F10" s="202">
        <f>D10/B10-1</f>
        <v>2.5236593059936974E-2</v>
      </c>
    </row>
    <row r="11" spans="1:11" ht="16.5" thickTop="1" thickBot="1">
      <c r="A11" s="141" t="s">
        <v>491</v>
      </c>
      <c r="B11" s="191">
        <f>SUM(B6:B10)</f>
        <v>62.2</v>
      </c>
      <c r="C11" s="195">
        <f t="shared" si="0"/>
        <v>1</v>
      </c>
      <c r="D11" s="199">
        <f>SUM(D6:D10)</f>
        <v>77.7</v>
      </c>
      <c r="E11" s="201">
        <f>SUM(E6:E10)</f>
        <v>1</v>
      </c>
      <c r="F11" s="203">
        <f>D11/B11-1</f>
        <v>0.24919614147909974</v>
      </c>
      <c r="K11" s="177"/>
    </row>
    <row r="12" spans="1:11" ht="15.75" thickTop="1">
      <c r="A12" s="1"/>
      <c r="B12" s="1"/>
      <c r="C12" s="1"/>
      <c r="D12" s="97"/>
      <c r="E12" s="97"/>
      <c r="F12" s="97"/>
    </row>
    <row r="13" spans="1:11" ht="32.25" customHeight="1">
      <c r="A13" s="548" t="s">
        <v>492</v>
      </c>
      <c r="B13" s="548"/>
      <c r="C13" s="548"/>
      <c r="D13" s="548"/>
      <c r="E13" s="548"/>
      <c r="F13" s="548"/>
    </row>
  </sheetData>
  <mergeCells count="5">
    <mergeCell ref="A3:F3"/>
    <mergeCell ref="B4:C4"/>
    <mergeCell ref="D4:E4"/>
    <mergeCell ref="F4:F5"/>
    <mergeCell ref="A13:F13"/>
  </mergeCells>
  <pageMargins left="0.70866141732283472" right="0.70866141732283472" top="0.74803149606299213" bottom="0.74803149606299213" header="0.31496062992125984" footer="0.31496062992125984"/>
  <pageSetup paperSize="9" orientation="landscape" r:id="rId1"/>
  <ignoredErrors>
    <ignoredError sqref="C11"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Q37"/>
  <sheetViews>
    <sheetView topLeftCell="A27" workbookViewId="0">
      <selection activeCell="K8" sqref="K8"/>
    </sheetView>
  </sheetViews>
  <sheetFormatPr defaultRowHeight="12.75"/>
  <cols>
    <col min="1" max="1" width="15.42578125" style="1" customWidth="1"/>
    <col min="2" max="2" width="14" style="1" customWidth="1"/>
    <col min="3" max="3" width="15.28515625" style="1" customWidth="1"/>
    <col min="4" max="4" width="14.28515625" style="1" customWidth="1"/>
    <col min="5" max="5" width="14" style="1" customWidth="1"/>
    <col min="6" max="16" width="9.140625" style="1"/>
    <col min="17" max="17" width="10.5703125" style="1" customWidth="1"/>
    <col min="18" max="16384" width="9.140625" style="1"/>
  </cols>
  <sheetData>
    <row r="3" spans="1:11" ht="18.75">
      <c r="A3" s="285" t="s">
        <v>493</v>
      </c>
    </row>
    <row r="4" spans="1:11" ht="15.75">
      <c r="A4" s="286"/>
      <c r="B4" s="591" t="s">
        <v>494</v>
      </c>
      <c r="C4" s="592"/>
      <c r="D4" s="593" t="s">
        <v>495</v>
      </c>
      <c r="E4" s="591"/>
    </row>
    <row r="5" spans="1:11" ht="44.25" customHeight="1">
      <c r="A5" s="521" t="s">
        <v>30</v>
      </c>
      <c r="B5" s="287" t="s">
        <v>496</v>
      </c>
      <c r="C5" s="288" t="s">
        <v>497</v>
      </c>
      <c r="D5" s="375" t="s">
        <v>496</v>
      </c>
      <c r="E5" s="290" t="s">
        <v>498</v>
      </c>
    </row>
    <row r="6" spans="1:11">
      <c r="A6" s="291">
        <v>2000</v>
      </c>
      <c r="B6" s="292">
        <v>4961743</v>
      </c>
      <c r="C6" s="293">
        <v>8339000</v>
      </c>
      <c r="D6" s="376">
        <v>11.1</v>
      </c>
      <c r="E6" s="41">
        <v>18.600000000000001</v>
      </c>
    </row>
    <row r="7" spans="1:11">
      <c r="A7" s="291">
        <v>2001</v>
      </c>
      <c r="B7" s="292">
        <v>4924458</v>
      </c>
      <c r="C7" s="293">
        <v>10787000</v>
      </c>
      <c r="D7" s="376">
        <v>10.8</v>
      </c>
      <c r="E7" s="41">
        <v>23.7</v>
      </c>
    </row>
    <row r="8" spans="1:11">
      <c r="A8" s="291">
        <v>2002</v>
      </c>
      <c r="B8" s="292">
        <v>4917000</v>
      </c>
      <c r="C8" s="293">
        <v>13702000</v>
      </c>
      <c r="D8" s="376">
        <v>10.7</v>
      </c>
      <c r="E8" s="41">
        <v>29.7</v>
      </c>
    </row>
    <row r="9" spans="1:11">
      <c r="A9" s="291">
        <v>2003</v>
      </c>
      <c r="B9" s="292">
        <v>4910000</v>
      </c>
      <c r="C9" s="293">
        <v>16860000</v>
      </c>
      <c r="D9" s="376">
        <v>10.5</v>
      </c>
      <c r="E9" s="41">
        <v>36</v>
      </c>
    </row>
    <row r="10" spans="1:11">
      <c r="A10" s="291">
        <v>2004</v>
      </c>
      <c r="B10" s="292">
        <v>4903000</v>
      </c>
      <c r="C10" s="293">
        <v>20839000</v>
      </c>
      <c r="D10" s="376">
        <v>10.3</v>
      </c>
      <c r="E10" s="41">
        <v>43.8</v>
      </c>
    </row>
    <row r="11" spans="1:11">
      <c r="A11" s="291">
        <v>2005</v>
      </c>
      <c r="B11" s="292">
        <v>4896000</v>
      </c>
      <c r="C11" s="293">
        <v>33959958</v>
      </c>
      <c r="D11" s="376">
        <v>10.199999999999999</v>
      </c>
      <c r="E11" s="41">
        <v>70.400000000000006</v>
      </c>
    </row>
    <row r="12" spans="1:11">
      <c r="A12" s="291">
        <v>2006</v>
      </c>
      <c r="B12" s="292">
        <v>4889000</v>
      </c>
      <c r="C12" s="293">
        <v>39662000</v>
      </c>
      <c r="D12" s="376">
        <v>10</v>
      </c>
      <c r="E12" s="41">
        <v>81.099999999999994</v>
      </c>
    </row>
    <row r="13" spans="1:11">
      <c r="A13" s="291">
        <v>2007</v>
      </c>
      <c r="B13" s="292">
        <v>4882000</v>
      </c>
      <c r="C13" s="293">
        <v>42300000</v>
      </c>
      <c r="D13" s="376">
        <v>9.8000000000000007</v>
      </c>
      <c r="E13" s="41">
        <v>85.3</v>
      </c>
      <c r="I13" s="294"/>
    </row>
    <row r="14" spans="1:11">
      <c r="A14" s="291">
        <v>2008</v>
      </c>
      <c r="B14" s="292">
        <v>4875000</v>
      </c>
      <c r="C14" s="293">
        <v>45000000</v>
      </c>
      <c r="D14" s="376">
        <v>9.6999999999999993</v>
      </c>
      <c r="E14" s="41">
        <v>89.5</v>
      </c>
      <c r="K14" s="514"/>
    </row>
    <row r="15" spans="1:11">
      <c r="A15" s="295">
        <v>2009</v>
      </c>
      <c r="B15" s="292">
        <v>4868000</v>
      </c>
      <c r="C15" s="293">
        <v>46436000</v>
      </c>
      <c r="D15" s="377">
        <v>9.6</v>
      </c>
      <c r="E15" s="296">
        <v>91.3</v>
      </c>
    </row>
    <row r="16" spans="1:11">
      <c r="A16" s="291">
        <v>2010</v>
      </c>
      <c r="B16" s="292">
        <v>4861000</v>
      </c>
      <c r="C16" s="293">
        <v>50372000</v>
      </c>
      <c r="D16" s="376">
        <v>9.5</v>
      </c>
      <c r="E16" s="41">
        <v>97.9</v>
      </c>
    </row>
    <row r="17" spans="1:17">
      <c r="A17" s="297">
        <v>2011</v>
      </c>
      <c r="B17" s="292">
        <v>4854000</v>
      </c>
      <c r="C17" s="293">
        <v>64000000</v>
      </c>
      <c r="D17" s="376">
        <v>9.3000000000000007</v>
      </c>
      <c r="E17" s="41">
        <v>123.2</v>
      </c>
    </row>
    <row r="18" spans="1:17">
      <c r="A18" s="298">
        <v>2012</v>
      </c>
      <c r="B18" s="104">
        <v>4847000</v>
      </c>
      <c r="C18" s="374">
        <v>68394000</v>
      </c>
      <c r="D18" s="378">
        <v>9.3000000000000007</v>
      </c>
      <c r="E18" s="3">
        <v>130.6</v>
      </c>
    </row>
    <row r="19" spans="1:17" ht="13.5" thickBot="1">
      <c r="A19" s="298">
        <v>2013</v>
      </c>
      <c r="B19" s="104">
        <v>3875582</v>
      </c>
      <c r="C19" s="374">
        <v>76865278</v>
      </c>
      <c r="D19" s="378">
        <v>7.3</v>
      </c>
      <c r="E19" s="3">
        <v>145.6</v>
      </c>
    </row>
    <row r="20" spans="1:17" ht="13.5" thickBot="1">
      <c r="A20" s="379" t="s">
        <v>499</v>
      </c>
      <c r="B20" s="380">
        <f>B19/B6-1</f>
        <v>-0.21890714613796003</v>
      </c>
      <c r="C20" s="380">
        <f t="shared" ref="C20:E20" si="0">C19/C6-1</f>
        <v>8.2175654155174485</v>
      </c>
      <c r="D20" s="380">
        <f t="shared" si="0"/>
        <v>-0.34234234234234229</v>
      </c>
      <c r="E20" s="380">
        <f t="shared" si="0"/>
        <v>6.8279569892473111</v>
      </c>
    </row>
    <row r="22" spans="1:17" ht="29.25" customHeight="1">
      <c r="A22" s="531" t="s">
        <v>500</v>
      </c>
      <c r="B22" s="531"/>
      <c r="C22" s="531"/>
      <c r="D22" s="531"/>
      <c r="E22" s="531"/>
    </row>
    <row r="23" spans="1:17" ht="36" customHeight="1">
      <c r="O23" s="521"/>
      <c r="P23" s="289" t="s">
        <v>496</v>
      </c>
      <c r="Q23" s="290" t="s">
        <v>498</v>
      </c>
    </row>
    <row r="24" spans="1:17" ht="42" customHeight="1">
      <c r="A24" s="531" t="s">
        <v>501</v>
      </c>
      <c r="B24" s="531"/>
      <c r="C24" s="531"/>
      <c r="D24" s="531"/>
      <c r="E24" s="531"/>
      <c r="O24" s="381">
        <v>2000</v>
      </c>
      <c r="P24" s="376">
        <v>11.1</v>
      </c>
      <c r="Q24" s="41">
        <v>18.600000000000001</v>
      </c>
    </row>
    <row r="25" spans="1:17">
      <c r="O25" s="291">
        <v>2001</v>
      </c>
      <c r="P25" s="376">
        <v>10.8</v>
      </c>
      <c r="Q25" s="41">
        <v>23.7</v>
      </c>
    </row>
    <row r="26" spans="1:17">
      <c r="O26" s="291">
        <v>2002</v>
      </c>
      <c r="P26" s="376">
        <v>10.7</v>
      </c>
      <c r="Q26" s="41">
        <v>29.7</v>
      </c>
    </row>
    <row r="27" spans="1:17">
      <c r="O27" s="291">
        <v>2003</v>
      </c>
      <c r="P27" s="376">
        <v>10.5</v>
      </c>
      <c r="Q27" s="41">
        <v>36</v>
      </c>
    </row>
    <row r="28" spans="1:17">
      <c r="O28" s="291">
        <v>2004</v>
      </c>
      <c r="P28" s="376">
        <v>10.3</v>
      </c>
      <c r="Q28" s="41">
        <v>43.8</v>
      </c>
    </row>
    <row r="29" spans="1:17">
      <c r="O29" s="291">
        <v>2005</v>
      </c>
      <c r="P29" s="376">
        <v>10.199999999999999</v>
      </c>
      <c r="Q29" s="41">
        <v>70.400000000000006</v>
      </c>
    </row>
    <row r="30" spans="1:17">
      <c r="O30" s="291">
        <v>2006</v>
      </c>
      <c r="P30" s="376">
        <v>10</v>
      </c>
      <c r="Q30" s="41">
        <v>81.099999999999994</v>
      </c>
    </row>
    <row r="31" spans="1:17">
      <c r="O31" s="291">
        <v>2007</v>
      </c>
      <c r="P31" s="376">
        <v>9.8000000000000007</v>
      </c>
      <c r="Q31" s="41">
        <v>85.3</v>
      </c>
    </row>
    <row r="32" spans="1:17">
      <c r="O32" s="291">
        <v>2008</v>
      </c>
      <c r="P32" s="376">
        <v>9.6999999999999993</v>
      </c>
      <c r="Q32" s="41">
        <v>89.5</v>
      </c>
    </row>
    <row r="33" spans="15:17">
      <c r="O33" s="295">
        <v>2009</v>
      </c>
      <c r="P33" s="377">
        <v>9.6</v>
      </c>
      <c r="Q33" s="296">
        <v>91.3</v>
      </c>
    </row>
    <row r="34" spans="15:17">
      <c r="O34" s="291">
        <v>2010</v>
      </c>
      <c r="P34" s="376">
        <v>9.5</v>
      </c>
      <c r="Q34" s="41">
        <v>97.9</v>
      </c>
    </row>
    <row r="35" spans="15:17">
      <c r="O35" s="297">
        <v>2011</v>
      </c>
      <c r="P35" s="376">
        <v>9.3000000000000007</v>
      </c>
      <c r="Q35" s="41">
        <v>123.2</v>
      </c>
    </row>
    <row r="36" spans="15:17">
      <c r="O36" s="298">
        <v>2012</v>
      </c>
      <c r="P36" s="378">
        <v>9.3000000000000007</v>
      </c>
      <c r="Q36" s="3">
        <v>130.6</v>
      </c>
    </row>
    <row r="37" spans="15:17">
      <c r="O37" s="373">
        <v>2013</v>
      </c>
      <c r="P37" s="378">
        <v>7.3</v>
      </c>
      <c r="Q37" s="3">
        <v>145.6</v>
      </c>
    </row>
  </sheetData>
  <mergeCells count="4">
    <mergeCell ref="B4:C4"/>
    <mergeCell ref="D4:E4"/>
    <mergeCell ref="A22:E22"/>
    <mergeCell ref="A24:E24"/>
  </mergeCell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9"/>
  <sheetViews>
    <sheetView workbookViewId="0">
      <selection activeCell="I10" sqref="I10"/>
    </sheetView>
  </sheetViews>
  <sheetFormatPr defaultRowHeight="12.75"/>
  <cols>
    <col min="1" max="1" width="18.140625" style="1" customWidth="1"/>
    <col min="2" max="2" width="17.28515625" style="1" customWidth="1"/>
    <col min="3" max="3" width="16.28515625" style="1" customWidth="1"/>
    <col min="4" max="4" width="18.140625" style="1" customWidth="1"/>
    <col min="5" max="16384" width="9.140625" style="1"/>
  </cols>
  <sheetData>
    <row r="1" spans="1:4" ht="33.75" customHeight="1">
      <c r="A1" s="594" t="s">
        <v>502</v>
      </c>
      <c r="B1" s="595"/>
      <c r="C1" s="595"/>
      <c r="D1" s="595"/>
    </row>
    <row r="2" spans="1:4" s="14" customFormat="1" ht="46.5" customHeight="1">
      <c r="A2" s="60" t="s">
        <v>503</v>
      </c>
      <c r="B2" s="59" t="s">
        <v>504</v>
      </c>
      <c r="C2" s="59" t="s">
        <v>505</v>
      </c>
      <c r="D2" s="59" t="s">
        <v>506</v>
      </c>
    </row>
    <row r="3" spans="1:4" ht="17.45" customHeight="1">
      <c r="A3" s="56" t="s">
        <v>507</v>
      </c>
      <c r="B3" s="131">
        <v>44</v>
      </c>
      <c r="C3" s="131">
        <v>107</v>
      </c>
      <c r="D3" s="41" t="s">
        <v>508</v>
      </c>
    </row>
    <row r="4" spans="1:4" ht="17.45" customHeight="1">
      <c r="A4" s="56" t="s">
        <v>509</v>
      </c>
      <c r="B4" s="131">
        <v>9</v>
      </c>
      <c r="C4" s="131">
        <v>161</v>
      </c>
      <c r="D4" s="41" t="s">
        <v>510</v>
      </c>
    </row>
    <row r="5" spans="1:4" ht="17.45" customHeight="1">
      <c r="A5" s="56" t="s">
        <v>511</v>
      </c>
      <c r="B5" s="131">
        <v>18</v>
      </c>
      <c r="C5" s="131">
        <v>134</v>
      </c>
      <c r="D5" s="41" t="s">
        <v>512</v>
      </c>
    </row>
    <row r="6" spans="1:4" ht="17.45" customHeight="1">
      <c r="A6" s="56" t="s">
        <v>513</v>
      </c>
      <c r="B6" s="131">
        <v>19</v>
      </c>
      <c r="C6" s="131">
        <v>89</v>
      </c>
      <c r="D6" s="41" t="s">
        <v>514</v>
      </c>
    </row>
    <row r="7" spans="1:4" ht="17.45" customHeight="1">
      <c r="A7" s="56" t="s">
        <v>515</v>
      </c>
      <c r="B7" s="131">
        <v>37</v>
      </c>
      <c r="C7" s="131">
        <v>127</v>
      </c>
      <c r="D7" s="41" t="s">
        <v>516</v>
      </c>
    </row>
    <row r="8" spans="1:4" ht="17.45" customHeight="1">
      <c r="A8" s="56" t="s">
        <v>517</v>
      </c>
      <c r="B8" s="131">
        <v>8</v>
      </c>
      <c r="C8" s="131">
        <v>122</v>
      </c>
      <c r="D8" s="41" t="s">
        <v>518</v>
      </c>
    </row>
    <row r="9" spans="1:4" ht="17.45" customHeight="1">
      <c r="A9" s="56" t="s">
        <v>519</v>
      </c>
      <c r="B9" s="131">
        <v>61</v>
      </c>
      <c r="C9" s="131">
        <v>99</v>
      </c>
      <c r="D9" s="41" t="s">
        <v>520</v>
      </c>
    </row>
    <row r="10" spans="1:4" ht="17.45" customHeight="1">
      <c r="A10" s="56" t="s">
        <v>521</v>
      </c>
      <c r="B10" s="131">
        <v>59</v>
      </c>
      <c r="C10" s="131">
        <v>121</v>
      </c>
      <c r="D10" s="41" t="s">
        <v>522</v>
      </c>
    </row>
    <row r="11" spans="1:4" ht="17.45" customHeight="1">
      <c r="A11" s="56" t="s">
        <v>523</v>
      </c>
      <c r="B11" s="131">
        <v>1</v>
      </c>
      <c r="C11" s="131">
        <v>108</v>
      </c>
      <c r="D11" s="41" t="s">
        <v>524</v>
      </c>
    </row>
    <row r="12" spans="1:4" ht="17.45" customHeight="1">
      <c r="A12" s="56" t="s">
        <v>525</v>
      </c>
      <c r="B12" s="131">
        <v>48</v>
      </c>
      <c r="C12" s="131">
        <v>117</v>
      </c>
      <c r="D12" s="41" t="s">
        <v>508</v>
      </c>
    </row>
    <row r="13" spans="1:4" ht="17.45" customHeight="1">
      <c r="A13" s="56" t="s">
        <v>526</v>
      </c>
      <c r="B13" s="131">
        <v>63</v>
      </c>
      <c r="C13" s="131">
        <v>237</v>
      </c>
      <c r="D13" s="41" t="s">
        <v>527</v>
      </c>
    </row>
    <row r="14" spans="1:4" ht="17.45" customHeight="1">
      <c r="A14" s="56" t="s">
        <v>528</v>
      </c>
      <c r="B14" s="131">
        <v>2</v>
      </c>
      <c r="C14" s="131">
        <v>71</v>
      </c>
      <c r="D14" s="41" t="s">
        <v>529</v>
      </c>
    </row>
    <row r="15" spans="1:4" ht="17.45" customHeight="1">
      <c r="A15" s="56" t="s">
        <v>530</v>
      </c>
      <c r="B15" s="131">
        <v>12</v>
      </c>
      <c r="C15" s="131">
        <v>125</v>
      </c>
      <c r="D15" s="41" t="s">
        <v>531</v>
      </c>
    </row>
    <row r="16" spans="1:4" ht="17.45" customHeight="1">
      <c r="A16" s="56" t="s">
        <v>532</v>
      </c>
      <c r="B16" s="131">
        <v>44</v>
      </c>
      <c r="C16" s="131">
        <v>103</v>
      </c>
      <c r="D16" s="41" t="s">
        <v>533</v>
      </c>
    </row>
    <row r="17" spans="1:4" ht="17.45" customHeight="1">
      <c r="A17" s="56" t="s">
        <v>534</v>
      </c>
      <c r="B17" s="131">
        <v>38</v>
      </c>
      <c r="C17" s="131">
        <v>123</v>
      </c>
      <c r="D17" s="41" t="s">
        <v>535</v>
      </c>
    </row>
    <row r="18" spans="1:4" ht="17.45" customHeight="1">
      <c r="A18" s="56" t="s">
        <v>536</v>
      </c>
      <c r="B18" s="131">
        <v>35</v>
      </c>
      <c r="C18" s="131">
        <v>159</v>
      </c>
      <c r="D18" s="41" t="s">
        <v>537</v>
      </c>
    </row>
    <row r="19" spans="1:4" ht="17.45" customHeight="1">
      <c r="A19" s="56" t="s">
        <v>538</v>
      </c>
      <c r="B19" s="131">
        <v>48</v>
      </c>
      <c r="C19" s="131">
        <v>118</v>
      </c>
      <c r="D19" s="41" t="s">
        <v>539</v>
      </c>
    </row>
    <row r="20" spans="1:4" ht="17.45" customHeight="1">
      <c r="A20" s="56" t="s">
        <v>540</v>
      </c>
      <c r="B20" s="131">
        <v>27</v>
      </c>
      <c r="C20" s="131">
        <v>185</v>
      </c>
      <c r="D20" s="41" t="s">
        <v>541</v>
      </c>
    </row>
    <row r="21" spans="1:4" ht="17.45" customHeight="1">
      <c r="A21" s="56" t="s">
        <v>542</v>
      </c>
      <c r="B21" s="131">
        <v>21</v>
      </c>
      <c r="C21" s="131">
        <v>151</v>
      </c>
      <c r="D21" s="41" t="s">
        <v>543</v>
      </c>
    </row>
    <row r="22" spans="1:4" ht="17.45" customHeight="1">
      <c r="A22" s="56" t="s">
        <v>544</v>
      </c>
      <c r="B22" s="131">
        <v>17</v>
      </c>
      <c r="C22" s="131">
        <v>86</v>
      </c>
      <c r="D22" s="41" t="s">
        <v>545</v>
      </c>
    </row>
    <row r="23" spans="1:4" ht="17.45" customHeight="1">
      <c r="A23" s="56" t="s">
        <v>546</v>
      </c>
      <c r="B23" s="131">
        <v>0.3</v>
      </c>
      <c r="C23" s="131">
        <v>48</v>
      </c>
      <c r="D23" s="41" t="s">
        <v>547</v>
      </c>
    </row>
    <row r="24" spans="1:4" ht="17.45" customHeight="1">
      <c r="A24" s="56" t="s">
        <v>548</v>
      </c>
      <c r="B24" s="131">
        <v>0.2</v>
      </c>
      <c r="C24" s="131">
        <v>73</v>
      </c>
      <c r="D24" s="41" t="s">
        <v>549</v>
      </c>
    </row>
    <row r="25" spans="1:4" ht="17.45" customHeight="1">
      <c r="A25" s="56" t="s">
        <v>550</v>
      </c>
      <c r="B25" s="131">
        <v>4</v>
      </c>
      <c r="C25" s="131">
        <v>70</v>
      </c>
      <c r="D25" s="41" t="s">
        <v>551</v>
      </c>
    </row>
    <row r="26" spans="1:4" ht="17.45" customHeight="1">
      <c r="A26" s="56" t="s">
        <v>552</v>
      </c>
      <c r="B26" s="5">
        <v>3</v>
      </c>
      <c r="C26" s="131">
        <v>105</v>
      </c>
      <c r="D26" s="41" t="s">
        <v>553</v>
      </c>
    </row>
    <row r="27" spans="1:4" ht="17.45" customHeight="1">
      <c r="A27" s="56" t="s">
        <v>554</v>
      </c>
      <c r="B27" s="5">
        <v>14</v>
      </c>
      <c r="C27" s="131">
        <v>149</v>
      </c>
      <c r="D27" s="41" t="s">
        <v>555</v>
      </c>
    </row>
    <row r="28" spans="1:4" ht="17.45" customHeight="1">
      <c r="A28" s="56" t="s">
        <v>556</v>
      </c>
      <c r="B28" s="5">
        <v>28</v>
      </c>
      <c r="C28" s="131">
        <v>153</v>
      </c>
      <c r="D28" s="41" t="s">
        <v>535</v>
      </c>
    </row>
    <row r="29" spans="1:4" ht="17.45" customHeight="1">
      <c r="A29" s="56" t="s">
        <v>557</v>
      </c>
      <c r="B29" s="5">
        <v>17</v>
      </c>
      <c r="C29" s="131">
        <v>184</v>
      </c>
      <c r="D29" s="41" t="s">
        <v>558</v>
      </c>
    </row>
    <row r="30" spans="1:4" s="42" customFormat="1" ht="17.45" customHeight="1">
      <c r="A30" s="126" t="s">
        <v>441</v>
      </c>
      <c r="B30" s="385">
        <v>7</v>
      </c>
      <c r="C30" s="132">
        <v>146</v>
      </c>
      <c r="D30" s="41" t="s">
        <v>559</v>
      </c>
    </row>
    <row r="31" spans="1:4" ht="17.45" customHeight="1">
      <c r="A31" s="56" t="s">
        <v>560</v>
      </c>
      <c r="B31" s="5">
        <v>41</v>
      </c>
      <c r="C31" s="131">
        <v>107</v>
      </c>
      <c r="D31" s="41" t="s">
        <v>561</v>
      </c>
    </row>
    <row r="32" spans="1:4" ht="17.45" customHeight="1">
      <c r="A32" s="56" t="s">
        <v>562</v>
      </c>
      <c r="B32" s="5">
        <v>57</v>
      </c>
      <c r="C32" s="131">
        <v>137</v>
      </c>
      <c r="D32" s="41" t="s">
        <v>508</v>
      </c>
    </row>
    <row r="33" spans="1:5" ht="17.45" customHeight="1">
      <c r="A33" s="56" t="s">
        <v>563</v>
      </c>
      <c r="B33" s="5">
        <v>18</v>
      </c>
      <c r="C33" s="131">
        <v>93</v>
      </c>
      <c r="D33" s="41" t="s">
        <v>564</v>
      </c>
    </row>
    <row r="34" spans="1:5" ht="17.45" customHeight="1">
      <c r="A34" s="56" t="s">
        <v>565</v>
      </c>
      <c r="B34" s="5">
        <v>1</v>
      </c>
      <c r="C34" s="131">
        <v>44</v>
      </c>
      <c r="D34" s="41" t="s">
        <v>566</v>
      </c>
    </row>
    <row r="35" spans="1:5" ht="17.45" customHeight="1">
      <c r="A35" s="56" t="s">
        <v>567</v>
      </c>
      <c r="B35" s="5">
        <v>53</v>
      </c>
      <c r="C35" s="131">
        <v>125</v>
      </c>
      <c r="D35" s="41" t="s">
        <v>508</v>
      </c>
    </row>
    <row r="36" spans="1:5" ht="17.45" customHeight="1">
      <c r="A36" s="56" t="s">
        <v>568</v>
      </c>
      <c r="B36" s="5">
        <v>42</v>
      </c>
      <c r="C36" s="131">
        <v>96</v>
      </c>
      <c r="D36" s="41" t="s">
        <v>533</v>
      </c>
    </row>
    <row r="37" spans="1:5" ht="17.45" customHeight="1">
      <c r="A37" s="56" t="s">
        <v>569</v>
      </c>
      <c r="B37" s="5">
        <v>26</v>
      </c>
      <c r="C37" s="131">
        <v>102</v>
      </c>
      <c r="D37" s="41" t="s">
        <v>570</v>
      </c>
    </row>
    <row r="39" spans="1:5" ht="50.25" customHeight="1">
      <c r="A39" s="531" t="s">
        <v>571</v>
      </c>
      <c r="B39" s="531"/>
      <c r="C39" s="531"/>
      <c r="D39" s="523"/>
      <c r="E39" s="523"/>
    </row>
  </sheetData>
  <mergeCells count="2">
    <mergeCell ref="A39:C39"/>
    <mergeCell ref="A1:D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3"/>
  <sheetViews>
    <sheetView workbookViewId="0">
      <selection activeCell="J3" sqref="J3"/>
    </sheetView>
  </sheetViews>
  <sheetFormatPr defaultColWidth="9.140625" defaultRowHeight="15"/>
  <cols>
    <col min="1" max="1" width="21.42578125" style="43" customWidth="1"/>
    <col min="2" max="3" width="14.28515625" style="43" customWidth="1"/>
    <col min="4" max="4" width="19" style="43" customWidth="1"/>
    <col min="5" max="16384" width="9.140625" style="43"/>
  </cols>
  <sheetData>
    <row r="1" spans="1:6">
      <c r="A1" s="596"/>
      <c r="B1" s="596"/>
      <c r="C1" s="596"/>
      <c r="D1" s="596"/>
      <c r="E1" s="596"/>
      <c r="F1" s="596"/>
    </row>
    <row r="2" spans="1:6" ht="41.25" customHeight="1">
      <c r="A2" s="594" t="s">
        <v>572</v>
      </c>
      <c r="B2" s="595"/>
      <c r="C2" s="595"/>
      <c r="D2" s="595"/>
    </row>
    <row r="3" spans="1:6" ht="48.75" customHeight="1">
      <c r="A3" s="60" t="s">
        <v>503</v>
      </c>
      <c r="B3" s="59" t="s">
        <v>504</v>
      </c>
      <c r="C3" s="59" t="s">
        <v>505</v>
      </c>
      <c r="D3" s="59" t="s">
        <v>506</v>
      </c>
    </row>
    <row r="4" spans="1:6">
      <c r="A4" s="127" t="s">
        <v>573</v>
      </c>
      <c r="B4" s="131">
        <v>23</v>
      </c>
      <c r="C4" s="131">
        <v>163</v>
      </c>
      <c r="D4" s="388" t="s">
        <v>574</v>
      </c>
      <c r="F4" s="387"/>
    </row>
    <row r="5" spans="1:6">
      <c r="A5" s="127" t="s">
        <v>575</v>
      </c>
      <c r="B5" s="130">
        <v>22</v>
      </c>
      <c r="C5" s="130">
        <v>166</v>
      </c>
      <c r="D5" s="388" t="s">
        <v>576</v>
      </c>
      <c r="F5" s="387"/>
    </row>
    <row r="6" spans="1:6">
      <c r="A6" s="127" t="s">
        <v>577</v>
      </c>
      <c r="B6" s="130">
        <v>22</v>
      </c>
      <c r="C6" s="130">
        <v>135</v>
      </c>
      <c r="D6" s="388" t="s">
        <v>578</v>
      </c>
      <c r="F6" s="387"/>
    </row>
    <row r="7" spans="1:6">
      <c r="A7" s="127" t="s">
        <v>579</v>
      </c>
      <c r="B7" s="130">
        <v>27</v>
      </c>
      <c r="C7" s="130">
        <v>145</v>
      </c>
      <c r="D7" s="388" t="s">
        <v>512</v>
      </c>
      <c r="F7" s="387"/>
    </row>
    <row r="8" spans="1:6">
      <c r="A8" s="127" t="s">
        <v>511</v>
      </c>
      <c r="B8" s="131">
        <v>18</v>
      </c>
      <c r="C8" s="131">
        <v>134</v>
      </c>
      <c r="D8" s="388" t="s">
        <v>512</v>
      </c>
      <c r="F8" s="387"/>
    </row>
    <row r="9" spans="1:6">
      <c r="A9" s="127" t="s">
        <v>513</v>
      </c>
      <c r="B9" s="131">
        <v>19</v>
      </c>
      <c r="C9" s="131">
        <v>89</v>
      </c>
      <c r="D9" s="388" t="s">
        <v>514</v>
      </c>
      <c r="F9" s="387"/>
    </row>
    <row r="10" spans="1:6">
      <c r="A10" s="127" t="s">
        <v>580</v>
      </c>
      <c r="B10" s="130">
        <v>15</v>
      </c>
      <c r="C10" s="130">
        <v>104</v>
      </c>
      <c r="D10" s="388" t="s">
        <v>541</v>
      </c>
      <c r="F10" s="387"/>
    </row>
    <row r="11" spans="1:6">
      <c r="A11" s="127" t="s">
        <v>581</v>
      </c>
      <c r="B11" s="130">
        <v>19</v>
      </c>
      <c r="C11" s="130">
        <v>128</v>
      </c>
      <c r="D11" s="388" t="s">
        <v>582</v>
      </c>
      <c r="F11" s="387"/>
    </row>
    <row r="12" spans="1:6">
      <c r="A12" s="127" t="s">
        <v>517</v>
      </c>
      <c r="B12" s="131">
        <v>8</v>
      </c>
      <c r="C12" s="131">
        <v>122</v>
      </c>
      <c r="D12" s="388" t="s">
        <v>518</v>
      </c>
      <c r="F12" s="387"/>
    </row>
    <row r="13" spans="1:6">
      <c r="A13" s="127" t="s">
        <v>583</v>
      </c>
      <c r="B13" s="130">
        <v>33</v>
      </c>
      <c r="C13" s="130">
        <v>160</v>
      </c>
      <c r="D13" s="388" t="s">
        <v>584</v>
      </c>
      <c r="F13" s="387"/>
    </row>
    <row r="14" spans="1:6">
      <c r="A14" s="127" t="s">
        <v>528</v>
      </c>
      <c r="B14" s="131">
        <v>2</v>
      </c>
      <c r="C14" s="131">
        <v>71</v>
      </c>
      <c r="D14" s="388" t="s">
        <v>529</v>
      </c>
      <c r="F14" s="387"/>
    </row>
    <row r="15" spans="1:6">
      <c r="A15" s="127" t="s">
        <v>530</v>
      </c>
      <c r="B15" s="131">
        <v>12</v>
      </c>
      <c r="C15" s="131">
        <v>125</v>
      </c>
      <c r="D15" s="388" t="s">
        <v>531</v>
      </c>
      <c r="F15" s="387"/>
    </row>
    <row r="16" spans="1:6">
      <c r="A16" s="127" t="s">
        <v>585</v>
      </c>
      <c r="B16" s="130">
        <v>5</v>
      </c>
      <c r="C16" s="130">
        <v>142</v>
      </c>
      <c r="D16" s="388" t="s">
        <v>586</v>
      </c>
      <c r="F16" s="387"/>
    </row>
    <row r="17" spans="1:6">
      <c r="A17" s="127" t="s">
        <v>587</v>
      </c>
      <c r="B17" s="130">
        <v>15</v>
      </c>
      <c r="C17" s="130">
        <v>190</v>
      </c>
      <c r="D17" s="388" t="s">
        <v>588</v>
      </c>
      <c r="F17" s="387"/>
    </row>
    <row r="18" spans="1:6">
      <c r="A18" s="127" t="s">
        <v>589</v>
      </c>
      <c r="B18" s="130">
        <v>21</v>
      </c>
      <c r="C18" s="130">
        <v>228</v>
      </c>
      <c r="D18" s="388" t="s">
        <v>590</v>
      </c>
      <c r="F18" s="387"/>
    </row>
    <row r="19" spans="1:6">
      <c r="A19" s="127" t="s">
        <v>542</v>
      </c>
      <c r="B19" s="130">
        <v>21</v>
      </c>
      <c r="C19" s="130">
        <v>151</v>
      </c>
      <c r="D19" s="388" t="s">
        <v>543</v>
      </c>
      <c r="F19" s="387"/>
    </row>
    <row r="20" spans="1:6">
      <c r="A20" s="127" t="s">
        <v>591</v>
      </c>
      <c r="B20" s="130">
        <v>15</v>
      </c>
      <c r="C20" s="130">
        <v>145</v>
      </c>
      <c r="D20" s="388" t="s">
        <v>592</v>
      </c>
      <c r="F20" s="387"/>
    </row>
    <row r="21" spans="1:6">
      <c r="A21" s="127" t="s">
        <v>593</v>
      </c>
      <c r="B21" s="130">
        <v>29</v>
      </c>
      <c r="C21" s="130">
        <v>123</v>
      </c>
      <c r="D21" s="388" t="s">
        <v>594</v>
      </c>
      <c r="F21" s="387"/>
    </row>
    <row r="22" spans="1:6">
      <c r="A22" s="127" t="s">
        <v>544</v>
      </c>
      <c r="B22" s="131">
        <v>17</v>
      </c>
      <c r="C22" s="131">
        <v>86</v>
      </c>
      <c r="D22" s="388" t="s">
        <v>545</v>
      </c>
      <c r="F22" s="387"/>
    </row>
    <row r="23" spans="1:6">
      <c r="A23" s="127" t="s">
        <v>595</v>
      </c>
      <c r="B23" s="130">
        <v>9</v>
      </c>
      <c r="C23" s="130">
        <v>129</v>
      </c>
      <c r="D23" s="388" t="s">
        <v>596</v>
      </c>
      <c r="F23" s="387"/>
    </row>
    <row r="24" spans="1:6">
      <c r="A24" s="127" t="s">
        <v>597</v>
      </c>
      <c r="B24" s="130">
        <v>10</v>
      </c>
      <c r="C24" s="130">
        <v>155</v>
      </c>
      <c r="D24" s="388" t="s">
        <v>598</v>
      </c>
      <c r="F24" s="387"/>
    </row>
    <row r="25" spans="1:6">
      <c r="A25" s="127" t="s">
        <v>550</v>
      </c>
      <c r="B25" s="130">
        <v>4</v>
      </c>
      <c r="C25" s="130">
        <v>70</v>
      </c>
      <c r="D25" s="388" t="s">
        <v>551</v>
      </c>
      <c r="F25" s="387"/>
    </row>
    <row r="26" spans="1:6">
      <c r="A26" s="127" t="s">
        <v>599</v>
      </c>
      <c r="B26" s="130">
        <v>11</v>
      </c>
      <c r="C26" s="130">
        <v>98</v>
      </c>
      <c r="D26" s="388" t="s">
        <v>600</v>
      </c>
      <c r="F26" s="387"/>
    </row>
    <row r="27" spans="1:6">
      <c r="A27" s="127" t="s">
        <v>552</v>
      </c>
      <c r="B27" s="131">
        <v>3</v>
      </c>
      <c r="C27" s="131">
        <v>105</v>
      </c>
      <c r="D27" s="388" t="s">
        <v>553</v>
      </c>
      <c r="F27" s="387"/>
    </row>
    <row r="28" spans="1:6">
      <c r="A28" s="127" t="s">
        <v>554</v>
      </c>
      <c r="B28" s="131">
        <v>14</v>
      </c>
      <c r="C28" s="131">
        <v>149</v>
      </c>
      <c r="D28" s="388" t="s">
        <v>555</v>
      </c>
      <c r="F28" s="387"/>
    </row>
    <row r="29" spans="1:6">
      <c r="A29" s="127" t="s">
        <v>601</v>
      </c>
      <c r="B29" s="130">
        <v>19</v>
      </c>
      <c r="C29" s="130">
        <v>153</v>
      </c>
      <c r="D29" s="388" t="s">
        <v>602</v>
      </c>
      <c r="F29" s="387"/>
    </row>
    <row r="30" spans="1:6">
      <c r="A30" s="127" t="s">
        <v>603</v>
      </c>
      <c r="B30" s="130">
        <v>22</v>
      </c>
      <c r="C30" s="130">
        <v>106</v>
      </c>
      <c r="D30" s="388" t="s">
        <v>584</v>
      </c>
      <c r="F30" s="387"/>
    </row>
    <row r="31" spans="1:6">
      <c r="A31" s="127" t="s">
        <v>556</v>
      </c>
      <c r="B31" s="131">
        <v>28</v>
      </c>
      <c r="C31" s="131">
        <v>153</v>
      </c>
      <c r="D31" s="388" t="s">
        <v>604</v>
      </c>
      <c r="F31" s="387"/>
    </row>
    <row r="32" spans="1:6">
      <c r="A32" s="127" t="s">
        <v>605</v>
      </c>
      <c r="B32" s="130">
        <v>18</v>
      </c>
      <c r="C32" s="130">
        <v>114</v>
      </c>
      <c r="D32" s="388" t="s">
        <v>606</v>
      </c>
      <c r="F32" s="387"/>
    </row>
    <row r="33" spans="1:8">
      <c r="A33" s="386" t="s">
        <v>441</v>
      </c>
      <c r="B33" s="132">
        <v>7</v>
      </c>
      <c r="C33" s="132">
        <v>146</v>
      </c>
      <c r="D33" s="388" t="s">
        <v>559</v>
      </c>
      <c r="F33" s="387"/>
    </row>
    <row r="34" spans="1:8">
      <c r="A34" s="127" t="s">
        <v>607</v>
      </c>
      <c r="B34" s="130">
        <v>13</v>
      </c>
      <c r="C34" s="130">
        <v>96</v>
      </c>
      <c r="D34" s="388" t="s">
        <v>512</v>
      </c>
      <c r="F34" s="387"/>
    </row>
    <row r="35" spans="1:8">
      <c r="A35" s="127" t="s">
        <v>608</v>
      </c>
      <c r="B35" s="130">
        <v>9</v>
      </c>
      <c r="C35" s="130">
        <v>140</v>
      </c>
      <c r="D35" s="388" t="s">
        <v>609</v>
      </c>
      <c r="F35" s="387"/>
    </row>
    <row r="36" spans="1:8">
      <c r="A36" s="127" t="s">
        <v>563</v>
      </c>
      <c r="B36" s="131">
        <v>18</v>
      </c>
      <c r="C36" s="131">
        <v>93</v>
      </c>
      <c r="D36" s="388" t="s">
        <v>564</v>
      </c>
      <c r="F36" s="387"/>
    </row>
    <row r="37" spans="1:8">
      <c r="A37" s="127" t="s">
        <v>610</v>
      </c>
      <c r="B37" s="131">
        <v>22</v>
      </c>
      <c r="C37" s="131">
        <v>172</v>
      </c>
      <c r="D37" s="388" t="s">
        <v>611</v>
      </c>
      <c r="F37" s="387"/>
    </row>
    <row r="38" spans="1:8">
      <c r="A38" s="127" t="s">
        <v>569</v>
      </c>
      <c r="B38" s="130">
        <v>26</v>
      </c>
      <c r="C38" s="130">
        <v>102</v>
      </c>
      <c r="D38" s="388" t="s">
        <v>612</v>
      </c>
      <c r="F38" s="387"/>
    </row>
    <row r="39" spans="1:8">
      <c r="B39" s="45"/>
      <c r="C39" s="45"/>
    </row>
    <row r="40" spans="1:8" ht="41.25" customHeight="1">
      <c r="A40" s="531" t="s">
        <v>613</v>
      </c>
      <c r="B40" s="531"/>
      <c r="C40" s="531"/>
      <c r="D40" s="531"/>
    </row>
    <row r="41" spans="1:8" ht="15.75" customHeight="1">
      <c r="A41" s="598"/>
      <c r="B41" s="598"/>
      <c r="C41" s="598"/>
      <c r="D41" s="44"/>
      <c r="E41" s="44"/>
      <c r="F41" s="44"/>
      <c r="G41" s="44"/>
      <c r="H41" s="44"/>
    </row>
    <row r="42" spans="1:8">
      <c r="A42" s="597" t="s">
        <v>614</v>
      </c>
      <c r="B42" s="597"/>
      <c r="C42" s="597"/>
      <c r="D42" s="597"/>
      <c r="E42" s="597"/>
      <c r="F42" s="597"/>
      <c r="G42" s="597"/>
      <c r="H42" s="597"/>
    </row>
    <row r="43" spans="1:8">
      <c r="A43" s="597" t="s">
        <v>614</v>
      </c>
      <c r="B43" s="597"/>
      <c r="C43" s="597"/>
      <c r="D43" s="597"/>
      <c r="E43" s="597"/>
      <c r="F43" s="597"/>
      <c r="G43" s="597"/>
      <c r="H43" s="597"/>
    </row>
  </sheetData>
  <mergeCells count="6">
    <mergeCell ref="A1:F1"/>
    <mergeCell ref="A42:H42"/>
    <mergeCell ref="A43:H43"/>
    <mergeCell ref="A41:C41"/>
    <mergeCell ref="A2:D2"/>
    <mergeCell ref="A40:D40"/>
  </mergeCells>
  <printOptions gridLines="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F40"/>
  <sheetViews>
    <sheetView workbookViewId="0">
      <selection activeCell="I8" sqref="I8"/>
    </sheetView>
  </sheetViews>
  <sheetFormatPr defaultColWidth="9.140625" defaultRowHeight="12.75"/>
  <cols>
    <col min="1" max="1" width="26.140625" style="46" customWidth="1"/>
    <col min="2" max="2" width="19.5703125" style="46" customWidth="1"/>
    <col min="3" max="3" width="17.42578125" style="46" customWidth="1"/>
    <col min="4" max="4" width="17" style="46" customWidth="1"/>
    <col min="5" max="16384" width="9.140625" style="46"/>
  </cols>
  <sheetData>
    <row r="3" spans="1:6" ht="36" customHeight="1">
      <c r="A3" s="594" t="s">
        <v>615</v>
      </c>
      <c r="B3" s="595"/>
      <c r="C3" s="595"/>
      <c r="D3" s="595"/>
      <c r="E3" s="392"/>
      <c r="F3" s="392"/>
    </row>
    <row r="4" spans="1:6" ht="39.75" customHeight="1">
      <c r="A4" s="60" t="s">
        <v>503</v>
      </c>
      <c r="B4" s="59" t="s">
        <v>504</v>
      </c>
      <c r="C4" s="59" t="s">
        <v>505</v>
      </c>
      <c r="D4" s="59" t="s">
        <v>506</v>
      </c>
    </row>
    <row r="5" spans="1:6" ht="15">
      <c r="A5" s="134" t="s">
        <v>616</v>
      </c>
      <c r="B5" s="135">
        <v>8</v>
      </c>
      <c r="C5" s="135">
        <v>100</v>
      </c>
      <c r="D5" s="388" t="s">
        <v>617</v>
      </c>
      <c r="F5" s="393"/>
    </row>
    <row r="6" spans="1:6" ht="15">
      <c r="A6" s="134" t="s">
        <v>618</v>
      </c>
      <c r="B6" s="135">
        <v>1</v>
      </c>
      <c r="C6" s="135">
        <v>62</v>
      </c>
      <c r="D6" s="388" t="s">
        <v>619</v>
      </c>
      <c r="F6" s="393"/>
    </row>
    <row r="7" spans="1:6" ht="15">
      <c r="A7" s="134" t="s">
        <v>509</v>
      </c>
      <c r="B7" s="390">
        <v>9</v>
      </c>
      <c r="C7" s="131">
        <v>161</v>
      </c>
      <c r="D7" s="388" t="s">
        <v>510</v>
      </c>
      <c r="F7" s="393"/>
    </row>
    <row r="8" spans="1:6" ht="15">
      <c r="A8" s="134" t="s">
        <v>620</v>
      </c>
      <c r="B8" s="389">
        <v>0.2</v>
      </c>
      <c r="C8" s="135">
        <v>25</v>
      </c>
      <c r="D8" s="388" t="s">
        <v>621</v>
      </c>
      <c r="F8" s="393"/>
    </row>
    <row r="9" spans="1:6" ht="15">
      <c r="A9" s="134" t="s">
        <v>622</v>
      </c>
      <c r="B9" s="389">
        <v>4</v>
      </c>
      <c r="C9" s="135">
        <v>70</v>
      </c>
      <c r="D9" s="388" t="s">
        <v>551</v>
      </c>
      <c r="F9" s="393"/>
    </row>
    <row r="10" spans="1:6" ht="15">
      <c r="A10" s="134" t="s">
        <v>623</v>
      </c>
      <c r="B10" s="389">
        <v>0</v>
      </c>
      <c r="C10" s="135">
        <v>29</v>
      </c>
      <c r="D10" s="394" t="s">
        <v>362</v>
      </c>
      <c r="F10" s="393"/>
    </row>
    <row r="11" spans="1:6" ht="15">
      <c r="A11" s="134" t="s">
        <v>624</v>
      </c>
      <c r="B11" s="389">
        <v>0.4</v>
      </c>
      <c r="C11" s="135">
        <v>105</v>
      </c>
      <c r="D11" s="388" t="s">
        <v>625</v>
      </c>
      <c r="F11" s="393"/>
    </row>
    <row r="12" spans="1:6" ht="15">
      <c r="A12" s="134" t="s">
        <v>626</v>
      </c>
      <c r="B12" s="389">
        <v>0</v>
      </c>
      <c r="C12" s="135">
        <v>42</v>
      </c>
      <c r="D12" s="394" t="s">
        <v>362</v>
      </c>
      <c r="F12" s="393"/>
    </row>
    <row r="13" spans="1:6" ht="15">
      <c r="A13" s="134" t="s">
        <v>627</v>
      </c>
      <c r="B13" s="135">
        <v>1.3</v>
      </c>
      <c r="C13" s="135">
        <v>95</v>
      </c>
      <c r="D13" s="388" t="s">
        <v>628</v>
      </c>
      <c r="F13" s="393"/>
    </row>
    <row r="14" spans="1:6" ht="15">
      <c r="A14" s="134" t="s">
        <v>517</v>
      </c>
      <c r="B14" s="390">
        <v>8</v>
      </c>
      <c r="C14" s="131">
        <v>122</v>
      </c>
      <c r="D14" s="388" t="s">
        <v>518</v>
      </c>
      <c r="F14" s="393"/>
    </row>
    <row r="15" spans="1:6" ht="15">
      <c r="A15" s="134" t="s">
        <v>629</v>
      </c>
      <c r="B15" s="135">
        <v>1</v>
      </c>
      <c r="C15" s="135">
        <v>6</v>
      </c>
      <c r="D15" s="388" t="s">
        <v>630</v>
      </c>
      <c r="F15" s="393"/>
    </row>
    <row r="16" spans="1:6" ht="15">
      <c r="A16" s="134" t="s">
        <v>631</v>
      </c>
      <c r="B16" s="135">
        <v>1</v>
      </c>
      <c r="C16" s="135">
        <v>27</v>
      </c>
      <c r="D16" s="388" t="s">
        <v>632</v>
      </c>
      <c r="F16" s="393"/>
    </row>
    <row r="17" spans="1:6" ht="15">
      <c r="A17" s="134" t="s">
        <v>523</v>
      </c>
      <c r="B17" s="390">
        <v>1</v>
      </c>
      <c r="C17" s="131">
        <v>108</v>
      </c>
      <c r="D17" s="388" t="s">
        <v>524</v>
      </c>
      <c r="F17" s="393"/>
    </row>
    <row r="18" spans="1:6" ht="15">
      <c r="A18" s="134" t="s">
        <v>633</v>
      </c>
      <c r="B18" s="389">
        <v>0.5</v>
      </c>
      <c r="C18" s="135">
        <v>72</v>
      </c>
      <c r="D18" s="388" t="s">
        <v>634</v>
      </c>
      <c r="F18" s="393"/>
    </row>
    <row r="19" spans="1:6" ht="15">
      <c r="A19" s="134" t="s">
        <v>635</v>
      </c>
      <c r="B19" s="135">
        <v>3</v>
      </c>
      <c r="C19" s="135">
        <v>86</v>
      </c>
      <c r="D19" s="388" t="s">
        <v>636</v>
      </c>
      <c r="F19" s="393"/>
    </row>
    <row r="20" spans="1:6" ht="15">
      <c r="A20" s="134" t="s">
        <v>637</v>
      </c>
      <c r="B20" s="389">
        <v>0.1</v>
      </c>
      <c r="C20" s="135">
        <v>59</v>
      </c>
      <c r="D20" s="388" t="s">
        <v>638</v>
      </c>
      <c r="F20" s="393"/>
    </row>
    <row r="21" spans="1:6" ht="15">
      <c r="A21" s="134" t="s">
        <v>639</v>
      </c>
      <c r="B21" s="135">
        <v>13</v>
      </c>
      <c r="C21" s="135">
        <v>165</v>
      </c>
      <c r="D21" s="388" t="s">
        <v>588</v>
      </c>
      <c r="F21" s="393"/>
    </row>
    <row r="22" spans="1:6" ht="15">
      <c r="A22" s="134" t="s">
        <v>640</v>
      </c>
      <c r="B22" s="135">
        <v>1</v>
      </c>
      <c r="C22" s="135">
        <v>37</v>
      </c>
      <c r="D22" s="388" t="s">
        <v>641</v>
      </c>
      <c r="F22" s="393"/>
    </row>
    <row r="23" spans="1:6" ht="15">
      <c r="A23" s="134" t="s">
        <v>642</v>
      </c>
      <c r="B23" s="389">
        <v>0.2</v>
      </c>
      <c r="C23" s="135">
        <v>32</v>
      </c>
      <c r="D23" s="388" t="s">
        <v>547</v>
      </c>
      <c r="F23" s="393"/>
    </row>
    <row r="24" spans="1:6" ht="15">
      <c r="A24" s="134" t="s">
        <v>593</v>
      </c>
      <c r="B24" s="130">
        <v>29</v>
      </c>
      <c r="C24" s="130">
        <v>123</v>
      </c>
      <c r="D24" s="388" t="s">
        <v>594</v>
      </c>
      <c r="F24" s="393"/>
    </row>
    <row r="25" spans="1:6" ht="15">
      <c r="A25" s="134" t="s">
        <v>595</v>
      </c>
      <c r="B25" s="130">
        <v>9</v>
      </c>
      <c r="C25" s="130">
        <v>129</v>
      </c>
      <c r="D25" s="388" t="s">
        <v>596</v>
      </c>
      <c r="F25" s="393"/>
    </row>
    <row r="26" spans="1:6" ht="15">
      <c r="A26" s="134" t="s">
        <v>643</v>
      </c>
      <c r="B26" s="389">
        <v>8</v>
      </c>
      <c r="C26" s="135">
        <v>118</v>
      </c>
      <c r="D26" s="388" t="s">
        <v>644</v>
      </c>
      <c r="F26" s="393"/>
    </row>
    <row r="27" spans="1:6" ht="15">
      <c r="A27" s="134" t="s">
        <v>548</v>
      </c>
      <c r="B27" s="389">
        <v>0.2</v>
      </c>
      <c r="C27" s="135">
        <v>73</v>
      </c>
      <c r="D27" s="388" t="s">
        <v>549</v>
      </c>
      <c r="F27" s="393"/>
    </row>
    <row r="28" spans="1:6" ht="15">
      <c r="A28" s="134" t="s">
        <v>645</v>
      </c>
      <c r="B28" s="389">
        <v>0.4</v>
      </c>
      <c r="C28" s="135">
        <v>57</v>
      </c>
      <c r="D28" s="388" t="s">
        <v>646</v>
      </c>
      <c r="F28" s="393"/>
    </row>
    <row r="29" spans="1:6" ht="15">
      <c r="A29" s="134" t="s">
        <v>647</v>
      </c>
      <c r="B29" s="135">
        <v>2</v>
      </c>
      <c r="C29" s="135">
        <v>93</v>
      </c>
      <c r="D29" s="388" t="s">
        <v>648</v>
      </c>
      <c r="F29" s="393"/>
    </row>
    <row r="30" spans="1:6" ht="15">
      <c r="A30" s="134" t="s">
        <v>649</v>
      </c>
      <c r="B30" s="135">
        <v>1</v>
      </c>
      <c r="C30" s="135">
        <v>49</v>
      </c>
      <c r="D30" s="388" t="s">
        <v>650</v>
      </c>
      <c r="F30" s="393"/>
    </row>
    <row r="31" spans="1:6" ht="15">
      <c r="A31" s="136" t="s">
        <v>441</v>
      </c>
      <c r="B31" s="137">
        <v>7</v>
      </c>
      <c r="C31" s="137">
        <v>146</v>
      </c>
      <c r="D31" s="388" t="s">
        <v>651</v>
      </c>
      <c r="F31" s="393"/>
    </row>
    <row r="32" spans="1:6" ht="15">
      <c r="A32" s="134" t="s">
        <v>652</v>
      </c>
      <c r="B32" s="135">
        <v>1</v>
      </c>
      <c r="C32" s="135">
        <v>73</v>
      </c>
      <c r="D32" s="388" t="s">
        <v>628</v>
      </c>
      <c r="F32" s="393"/>
    </row>
    <row r="33" spans="1:6" ht="15">
      <c r="A33" s="134" t="s">
        <v>653</v>
      </c>
      <c r="B33" s="135">
        <v>4</v>
      </c>
      <c r="C33" s="135">
        <v>71</v>
      </c>
      <c r="D33" s="388" t="s">
        <v>654</v>
      </c>
      <c r="F33" s="393"/>
    </row>
    <row r="34" spans="1:6" ht="15">
      <c r="A34" s="134" t="s">
        <v>655</v>
      </c>
      <c r="B34" s="389">
        <v>0.3</v>
      </c>
      <c r="C34" s="135">
        <v>56</v>
      </c>
      <c r="D34" s="388" t="s">
        <v>656</v>
      </c>
      <c r="F34" s="393"/>
    </row>
    <row r="35" spans="1:6" ht="15">
      <c r="A35" s="134" t="s">
        <v>657</v>
      </c>
      <c r="B35" s="135">
        <v>9</v>
      </c>
      <c r="C35" s="135">
        <v>116</v>
      </c>
      <c r="D35" s="388" t="s">
        <v>658</v>
      </c>
      <c r="F35" s="393"/>
    </row>
    <row r="36" spans="1:6" ht="15">
      <c r="A36" s="134" t="s">
        <v>565</v>
      </c>
      <c r="B36" s="390">
        <v>1</v>
      </c>
      <c r="C36" s="131">
        <v>44</v>
      </c>
      <c r="D36" s="388" t="s">
        <v>566</v>
      </c>
      <c r="F36" s="393"/>
    </row>
    <row r="37" spans="1:6" ht="15">
      <c r="A37" s="134" t="s">
        <v>659</v>
      </c>
      <c r="B37" s="135">
        <v>1</v>
      </c>
      <c r="C37" s="135">
        <v>72</v>
      </c>
      <c r="D37" s="388" t="s">
        <v>660</v>
      </c>
      <c r="F37" s="393"/>
    </row>
    <row r="38" spans="1:6" ht="15">
      <c r="A38" s="134" t="s">
        <v>661</v>
      </c>
      <c r="B38" s="135">
        <v>2</v>
      </c>
      <c r="C38" s="135">
        <v>96</v>
      </c>
      <c r="D38" s="388" t="s">
        <v>662</v>
      </c>
      <c r="F38" s="393"/>
    </row>
    <row r="39" spans="1:6" ht="37.5" customHeight="1">
      <c r="A39" s="599" t="s">
        <v>663</v>
      </c>
      <c r="B39" s="599"/>
      <c r="C39" s="599"/>
      <c r="D39" s="391"/>
    </row>
    <row r="40" spans="1:6" ht="48" customHeight="1">
      <c r="A40" s="531"/>
      <c r="B40" s="531"/>
      <c r="C40" s="531"/>
    </row>
  </sheetData>
  <mergeCells count="3">
    <mergeCell ref="A40:C40"/>
    <mergeCell ref="A39:C39"/>
    <mergeCell ref="A3:D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workbookViewId="0">
      <selection activeCell="J10" sqref="J10"/>
    </sheetView>
  </sheetViews>
  <sheetFormatPr defaultRowHeight="15"/>
  <cols>
    <col min="1" max="1" width="24.85546875" customWidth="1"/>
    <col min="2" max="2" width="25.5703125" customWidth="1"/>
    <col min="3" max="3" width="26.140625" customWidth="1"/>
  </cols>
  <sheetData>
    <row r="2" spans="1:4" ht="27" customHeight="1">
      <c r="A2" s="204" t="s">
        <v>664</v>
      </c>
      <c r="B2" s="204"/>
      <c r="C2" s="204"/>
    </row>
    <row r="3" spans="1:4" ht="27" customHeight="1">
      <c r="A3" s="18" t="s">
        <v>503</v>
      </c>
      <c r="B3" s="528" t="s">
        <v>665</v>
      </c>
      <c r="C3" s="528" t="s">
        <v>666</v>
      </c>
      <c r="D3" s="188"/>
    </row>
    <row r="4" spans="1:4" ht="15.75" customHeight="1">
      <c r="A4" s="18"/>
      <c r="B4" s="600" t="s">
        <v>667</v>
      </c>
      <c r="C4" s="601"/>
      <c r="D4" s="188"/>
    </row>
    <row r="5" spans="1:4">
      <c r="A5" s="6" t="s">
        <v>507</v>
      </c>
      <c r="B5" s="205">
        <v>30.8</v>
      </c>
      <c r="C5" s="205">
        <v>19</v>
      </c>
      <c r="D5" s="188"/>
    </row>
    <row r="6" spans="1:4">
      <c r="A6" s="6" t="s">
        <v>509</v>
      </c>
      <c r="B6" s="205">
        <v>14.2</v>
      </c>
      <c r="C6" s="205">
        <v>10.6</v>
      </c>
      <c r="D6" s="188"/>
    </row>
    <row r="7" spans="1:4">
      <c r="A7" s="6" t="s">
        <v>511</v>
      </c>
      <c r="B7" s="205">
        <v>30.3</v>
      </c>
      <c r="C7" s="205">
        <v>25.2</v>
      </c>
      <c r="D7" s="188"/>
    </row>
    <row r="8" spans="1:4">
      <c r="A8" s="6" t="s">
        <v>513</v>
      </c>
      <c r="B8" s="205">
        <v>14.2</v>
      </c>
      <c r="C8" s="205">
        <v>5.7</v>
      </c>
      <c r="D8" s="188"/>
    </row>
    <row r="9" spans="1:4">
      <c r="A9" s="6" t="s">
        <v>515</v>
      </c>
      <c r="B9" s="205">
        <v>29.2</v>
      </c>
      <c r="C9" s="205">
        <v>9.9</v>
      </c>
      <c r="D9" s="188"/>
    </row>
    <row r="10" spans="1:4">
      <c r="A10" s="6" t="s">
        <v>517</v>
      </c>
      <c r="B10" s="205">
        <v>2.6</v>
      </c>
      <c r="C10" s="205">
        <v>5.4</v>
      </c>
      <c r="D10" s="188"/>
    </row>
    <row r="11" spans="1:4">
      <c r="A11" s="6" t="s">
        <v>519</v>
      </c>
      <c r="B11" s="205">
        <v>27.9</v>
      </c>
      <c r="C11" s="205">
        <v>40.299999999999997</v>
      </c>
      <c r="D11" s="188"/>
    </row>
    <row r="12" spans="1:4">
      <c r="A12" s="6" t="s">
        <v>521</v>
      </c>
      <c r="B12" s="205">
        <v>27.4</v>
      </c>
      <c r="C12" s="205">
        <v>18</v>
      </c>
      <c r="D12" s="188"/>
    </row>
    <row r="13" spans="1:4">
      <c r="A13" s="6" t="s">
        <v>523</v>
      </c>
      <c r="B13" s="205">
        <v>4.0999999999999996</v>
      </c>
      <c r="C13" s="205">
        <v>5.0999999999999996</v>
      </c>
      <c r="D13" s="188"/>
    </row>
    <row r="14" spans="1:4">
      <c r="A14" s="6" t="s">
        <v>525</v>
      </c>
      <c r="B14" s="205">
        <v>24.2</v>
      </c>
      <c r="C14" s="205">
        <v>41</v>
      </c>
      <c r="D14" s="188"/>
    </row>
    <row r="15" spans="1:4">
      <c r="A15" s="6" t="s">
        <v>526</v>
      </c>
      <c r="B15" s="205" t="s">
        <v>221</v>
      </c>
      <c r="C15" s="205" t="s">
        <v>221</v>
      </c>
      <c r="D15" s="188"/>
    </row>
    <row r="16" spans="1:4">
      <c r="A16" s="6" t="s">
        <v>528</v>
      </c>
      <c r="B16" s="205">
        <v>2.5</v>
      </c>
      <c r="C16" s="205">
        <v>2.9</v>
      </c>
      <c r="D16" s="188"/>
    </row>
    <row r="17" spans="1:4">
      <c r="A17" s="6" t="s">
        <v>530</v>
      </c>
      <c r="B17" s="205">
        <v>4</v>
      </c>
      <c r="C17" s="205">
        <v>6.9</v>
      </c>
      <c r="D17" s="188"/>
    </row>
    <row r="18" spans="1:4">
      <c r="A18" s="6" t="s">
        <v>532</v>
      </c>
      <c r="B18" s="205">
        <v>40.4</v>
      </c>
      <c r="C18" s="205">
        <v>43.9</v>
      </c>
      <c r="D18" s="188"/>
    </row>
    <row r="19" spans="1:4">
      <c r="A19" s="6" t="s">
        <v>534</v>
      </c>
      <c r="B19" s="205">
        <v>18.2</v>
      </c>
      <c r="C19" s="205">
        <v>35.299999999999997</v>
      </c>
      <c r="D19" s="188"/>
    </row>
    <row r="20" spans="1:4">
      <c r="A20" s="6" t="s">
        <v>536</v>
      </c>
      <c r="B20" s="205">
        <v>31.3</v>
      </c>
      <c r="C20" s="205">
        <v>35.200000000000003</v>
      </c>
      <c r="D20" s="188"/>
    </row>
    <row r="21" spans="1:4">
      <c r="A21" s="6" t="s">
        <v>538</v>
      </c>
      <c r="B21" s="205">
        <v>23.7</v>
      </c>
      <c r="C21" s="205">
        <v>35.5</v>
      </c>
      <c r="D21" s="188"/>
    </row>
    <row r="22" spans="1:4">
      <c r="A22" s="6" t="s">
        <v>540</v>
      </c>
      <c r="B22" s="205">
        <v>4.8</v>
      </c>
      <c r="C22" s="205">
        <v>10.9</v>
      </c>
      <c r="D22" s="188"/>
    </row>
    <row r="23" spans="1:4">
      <c r="A23" s="6" t="s">
        <v>542</v>
      </c>
      <c r="B23" s="205">
        <v>11.5</v>
      </c>
      <c r="C23" s="205">
        <v>8.8000000000000007</v>
      </c>
      <c r="D23" s="188"/>
    </row>
    <row r="24" spans="1:4">
      <c r="A24" s="6" t="s">
        <v>544</v>
      </c>
      <c r="B24" s="205">
        <v>18.8</v>
      </c>
      <c r="C24" s="205">
        <v>11.2</v>
      </c>
      <c r="D24" s="188"/>
    </row>
    <row r="25" spans="1:4">
      <c r="A25" s="6" t="s">
        <v>546</v>
      </c>
      <c r="B25" s="205">
        <v>13.1</v>
      </c>
      <c r="C25" s="205">
        <v>12.7</v>
      </c>
      <c r="D25" s="188"/>
    </row>
    <row r="26" spans="1:4">
      <c r="A26" s="6" t="s">
        <v>548</v>
      </c>
      <c r="B26" s="205">
        <v>7.3</v>
      </c>
      <c r="C26" s="205">
        <v>6.5</v>
      </c>
      <c r="D26" s="188"/>
    </row>
    <row r="27" spans="1:4">
      <c r="A27" s="6" t="s">
        <v>550</v>
      </c>
      <c r="B27" s="205">
        <v>4.9000000000000004</v>
      </c>
      <c r="C27" s="205">
        <v>3.6</v>
      </c>
      <c r="D27" s="188"/>
    </row>
    <row r="28" spans="1:4">
      <c r="A28" s="6" t="s">
        <v>552</v>
      </c>
      <c r="B28" s="205">
        <v>16.5</v>
      </c>
      <c r="C28" s="205">
        <v>10.1</v>
      </c>
      <c r="D28" s="188"/>
    </row>
    <row r="29" spans="1:4">
      <c r="A29" s="6" t="s">
        <v>554</v>
      </c>
      <c r="B29" s="205">
        <v>18.7</v>
      </c>
      <c r="C29" s="205">
        <v>10.9</v>
      </c>
      <c r="D29" s="188"/>
    </row>
    <row r="30" spans="1:4">
      <c r="A30" s="6" t="s">
        <v>556</v>
      </c>
      <c r="B30" s="205">
        <v>3.9</v>
      </c>
      <c r="C30" s="205">
        <v>7.3</v>
      </c>
      <c r="D30" s="188"/>
    </row>
    <row r="31" spans="1:4">
      <c r="A31" s="6" t="s">
        <v>557</v>
      </c>
      <c r="B31" s="205">
        <v>26.4</v>
      </c>
      <c r="C31" s="205">
        <v>14.1</v>
      </c>
      <c r="D31" s="188"/>
    </row>
    <row r="32" spans="1:4">
      <c r="A32" s="146" t="s">
        <v>441</v>
      </c>
      <c r="B32" s="206">
        <v>19.5</v>
      </c>
      <c r="C32" s="206">
        <v>20.399999999999999</v>
      </c>
      <c r="D32" s="188"/>
    </row>
    <row r="33" spans="1:6">
      <c r="A33" s="6" t="s">
        <v>560</v>
      </c>
      <c r="B33" s="205">
        <v>32</v>
      </c>
      <c r="C33" s="205">
        <v>37.799999999999997</v>
      </c>
      <c r="D33" s="188"/>
    </row>
    <row r="34" spans="1:6">
      <c r="A34" s="6" t="s">
        <v>562</v>
      </c>
      <c r="B34" s="205">
        <v>33.200000000000003</v>
      </c>
      <c r="C34" s="207">
        <v>19.399999999999999</v>
      </c>
      <c r="D34" s="188"/>
    </row>
    <row r="35" spans="1:6">
      <c r="A35" s="6" t="s">
        <v>563</v>
      </c>
      <c r="B35" s="205">
        <v>12</v>
      </c>
      <c r="C35" s="205">
        <v>26.5</v>
      </c>
      <c r="D35" s="188"/>
    </row>
    <row r="36" spans="1:6">
      <c r="A36" s="6" t="s">
        <v>565</v>
      </c>
      <c r="B36" s="205">
        <v>9</v>
      </c>
      <c r="C36" s="205">
        <v>9.4</v>
      </c>
      <c r="D36" s="188"/>
    </row>
    <row r="37" spans="1:6">
      <c r="A37" s="6" t="s">
        <v>567</v>
      </c>
      <c r="B37" s="205">
        <v>32.799999999999997</v>
      </c>
      <c r="C37" s="205">
        <v>42.6</v>
      </c>
      <c r="D37" s="188"/>
    </row>
    <row r="38" spans="1:6">
      <c r="A38" s="6" t="s">
        <v>568</v>
      </c>
      <c r="B38" s="205">
        <v>21.2</v>
      </c>
      <c r="C38" s="205">
        <v>35.6</v>
      </c>
      <c r="D38" s="188"/>
    </row>
    <row r="39" spans="1:6">
      <c r="A39" s="6" t="s">
        <v>569</v>
      </c>
      <c r="B39" s="205">
        <v>1.2</v>
      </c>
      <c r="C39" s="205">
        <v>10.6</v>
      </c>
      <c r="D39" s="188"/>
    </row>
    <row r="40" spans="1:6">
      <c r="A40" s="1"/>
      <c r="B40" s="1"/>
      <c r="C40" s="1"/>
    </row>
    <row r="41" spans="1:6" ht="29.25" customHeight="1">
      <c r="A41" s="531" t="s">
        <v>668</v>
      </c>
      <c r="B41" s="531"/>
      <c r="C41" s="531"/>
      <c r="F41" t="s">
        <v>669</v>
      </c>
    </row>
    <row r="42" spans="1:6" ht="127.5" customHeight="1">
      <c r="A42" s="537" t="s">
        <v>670</v>
      </c>
      <c r="B42" s="537"/>
      <c r="C42" s="537"/>
    </row>
  </sheetData>
  <mergeCells count="3">
    <mergeCell ref="A41:C41"/>
    <mergeCell ref="A42:C42"/>
    <mergeCell ref="B4:C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9"/>
  <sheetViews>
    <sheetView workbookViewId="0">
      <selection activeCell="J16" sqref="J16"/>
    </sheetView>
  </sheetViews>
  <sheetFormatPr defaultRowHeight="12.75"/>
  <cols>
    <col min="1" max="1" width="27.42578125" style="1" customWidth="1"/>
    <col min="2" max="2" width="17.28515625" style="1" customWidth="1"/>
    <col min="3" max="3" width="16.85546875" style="1" customWidth="1"/>
    <col min="4" max="4" width="16" style="1" customWidth="1"/>
    <col min="5" max="5" width="17.140625" style="1" customWidth="1"/>
    <col min="6" max="6" width="15.28515625" style="1" customWidth="1"/>
    <col min="7" max="8" width="9.140625" style="1"/>
    <col min="9" max="9" width="22.7109375" style="1" customWidth="1"/>
    <col min="10" max="16384" width="9.140625" style="1"/>
  </cols>
  <sheetData>
    <row r="1" spans="1:11" ht="24" customHeight="1">
      <c r="A1" s="579" t="s">
        <v>671</v>
      </c>
      <c r="B1" s="579"/>
      <c r="C1" s="579"/>
      <c r="D1" s="579"/>
    </row>
    <row r="2" spans="1:11" ht="15.75" customHeight="1">
      <c r="A2" s="585" t="s">
        <v>672</v>
      </c>
      <c r="B2" s="586"/>
      <c r="C2" s="586"/>
      <c r="D2" s="586"/>
      <c r="E2" s="586"/>
      <c r="F2" s="587"/>
    </row>
    <row r="3" spans="1:11" ht="28.5" customHeight="1">
      <c r="A3" s="133" t="s">
        <v>673</v>
      </c>
      <c r="B3" s="140" t="s">
        <v>404</v>
      </c>
      <c r="C3" s="140" t="s">
        <v>405</v>
      </c>
      <c r="D3" s="140" t="s">
        <v>406</v>
      </c>
      <c r="E3" s="140" t="s">
        <v>407</v>
      </c>
      <c r="F3" s="140" t="s">
        <v>674</v>
      </c>
      <c r="G3" s="97"/>
      <c r="H3" s="97"/>
      <c r="I3" s="97"/>
      <c r="J3" s="97"/>
      <c r="K3" s="97"/>
    </row>
    <row r="4" spans="1:11" ht="17.45" customHeight="1">
      <c r="A4" s="438" t="s">
        <v>675</v>
      </c>
      <c r="B4" s="12">
        <v>130049</v>
      </c>
      <c r="C4" s="12">
        <v>39229</v>
      </c>
      <c r="D4" s="12">
        <v>67461</v>
      </c>
      <c r="E4" s="12">
        <v>369835</v>
      </c>
      <c r="F4" s="444">
        <f>SUM(B4:E4)</f>
        <v>606574</v>
      </c>
      <c r="G4" s="97"/>
      <c r="H4" s="97"/>
      <c r="I4" s="97"/>
      <c r="J4" s="97"/>
      <c r="K4" s="97"/>
    </row>
    <row r="5" spans="1:11" ht="17.25" customHeight="1">
      <c r="A5" s="438" t="s">
        <v>676</v>
      </c>
      <c r="B5" s="12">
        <v>745311</v>
      </c>
      <c r="C5" s="12">
        <v>198653</v>
      </c>
      <c r="D5" s="12">
        <v>133235</v>
      </c>
      <c r="E5" s="12">
        <v>675823</v>
      </c>
      <c r="F5" s="444">
        <f t="shared" ref="F5:F14" si="0">SUM(B5:E5)</f>
        <v>1753022</v>
      </c>
      <c r="G5" s="97"/>
      <c r="H5" s="97"/>
      <c r="I5" s="97"/>
      <c r="J5" s="97"/>
      <c r="K5" s="97"/>
    </row>
    <row r="6" spans="1:11" ht="17.45" customHeight="1">
      <c r="A6" s="438" t="s">
        <v>677</v>
      </c>
      <c r="B6" s="12">
        <v>52574</v>
      </c>
      <c r="C6" s="12">
        <v>10805</v>
      </c>
      <c r="D6" s="12">
        <v>6797</v>
      </c>
      <c r="E6" s="12">
        <v>62704</v>
      </c>
      <c r="F6" s="444">
        <f t="shared" si="0"/>
        <v>132880</v>
      </c>
      <c r="G6" s="97"/>
      <c r="H6" s="97"/>
      <c r="I6" s="97"/>
      <c r="J6" s="97"/>
      <c r="K6" s="97"/>
    </row>
    <row r="7" spans="1:11" ht="15.75" customHeight="1">
      <c r="A7" s="438" t="s">
        <v>678</v>
      </c>
      <c r="B7" s="12">
        <v>12297940</v>
      </c>
      <c r="C7" s="12">
        <v>1741528</v>
      </c>
      <c r="D7" s="12">
        <v>643742</v>
      </c>
      <c r="E7" s="12">
        <v>2579928</v>
      </c>
      <c r="F7" s="444">
        <f t="shared" si="0"/>
        <v>17263138</v>
      </c>
      <c r="G7" s="97"/>
      <c r="H7" s="97"/>
      <c r="I7" s="97"/>
      <c r="J7" s="97"/>
      <c r="K7" s="97"/>
    </row>
    <row r="8" spans="1:11" ht="15.75" customHeight="1">
      <c r="A8" s="439" t="s">
        <v>679</v>
      </c>
      <c r="B8" s="12">
        <v>489386</v>
      </c>
      <c r="C8" s="12">
        <v>36031</v>
      </c>
      <c r="D8" s="12">
        <v>13138</v>
      </c>
      <c r="E8" s="12">
        <v>64340</v>
      </c>
      <c r="F8" s="444">
        <f t="shared" si="0"/>
        <v>602895</v>
      </c>
      <c r="G8" s="97"/>
      <c r="H8" s="97"/>
      <c r="I8" s="97"/>
      <c r="J8" s="97"/>
      <c r="K8" s="97"/>
    </row>
    <row r="9" spans="1:11" ht="15.75" customHeight="1">
      <c r="A9" s="439" t="s">
        <v>448</v>
      </c>
      <c r="B9" s="12">
        <v>819497</v>
      </c>
      <c r="C9" s="12">
        <v>141097</v>
      </c>
      <c r="D9" s="12">
        <v>97131</v>
      </c>
      <c r="E9" s="12">
        <v>376346</v>
      </c>
      <c r="F9" s="444">
        <f t="shared" si="0"/>
        <v>1434071</v>
      </c>
      <c r="G9" s="97"/>
      <c r="H9" s="97"/>
      <c r="I9" s="97"/>
      <c r="J9" s="97"/>
      <c r="K9" s="97"/>
    </row>
    <row r="10" spans="1:11" ht="15.75" customHeight="1">
      <c r="A10" s="439" t="s">
        <v>680</v>
      </c>
      <c r="B10" s="12">
        <v>298233</v>
      </c>
      <c r="C10" s="12">
        <v>19967</v>
      </c>
      <c r="D10" s="12">
        <v>12043</v>
      </c>
      <c r="E10" s="12">
        <v>63828</v>
      </c>
      <c r="F10" s="444">
        <f t="shared" si="0"/>
        <v>394071</v>
      </c>
      <c r="G10" s="97"/>
      <c r="H10" s="97"/>
      <c r="I10" s="97"/>
      <c r="J10" s="97"/>
      <c r="K10" s="97"/>
    </row>
    <row r="11" spans="1:11" ht="15.75" customHeight="1">
      <c r="A11" s="439" t="s">
        <v>681</v>
      </c>
      <c r="B11" s="12">
        <v>1195325</v>
      </c>
      <c r="C11" s="12">
        <v>125552</v>
      </c>
      <c r="D11" s="12">
        <v>25698</v>
      </c>
      <c r="E11" s="12">
        <v>128358</v>
      </c>
      <c r="F11" s="444">
        <f t="shared" si="0"/>
        <v>1474933</v>
      </c>
      <c r="G11" s="97"/>
      <c r="H11" s="97"/>
      <c r="I11" s="97"/>
      <c r="J11" s="97"/>
      <c r="K11" s="97"/>
    </row>
    <row r="12" spans="1:11" ht="15.75" customHeight="1">
      <c r="A12" s="439" t="s">
        <v>449</v>
      </c>
      <c r="B12" s="12">
        <v>641</v>
      </c>
      <c r="C12" s="12">
        <v>0</v>
      </c>
      <c r="D12" s="12">
        <v>0</v>
      </c>
      <c r="E12" s="12">
        <v>0</v>
      </c>
      <c r="F12" s="444">
        <f t="shared" si="0"/>
        <v>641</v>
      </c>
      <c r="G12" s="97"/>
      <c r="H12" s="97"/>
      <c r="I12" s="97"/>
      <c r="J12" s="97"/>
      <c r="K12" s="97"/>
    </row>
    <row r="13" spans="1:11" s="47" customFormat="1" ht="21" customHeight="1">
      <c r="A13" s="439" t="s">
        <v>461</v>
      </c>
      <c r="B13" s="12">
        <v>21545</v>
      </c>
      <c r="C13" s="12">
        <v>5753</v>
      </c>
      <c r="D13" s="12">
        <v>0</v>
      </c>
      <c r="E13" s="12">
        <v>1280</v>
      </c>
      <c r="F13" s="444">
        <f t="shared" si="0"/>
        <v>28578</v>
      </c>
      <c r="G13" s="144"/>
      <c r="H13" s="144"/>
      <c r="I13" s="144"/>
      <c r="J13" s="144"/>
      <c r="K13" s="144"/>
    </row>
    <row r="14" spans="1:11" s="47" customFormat="1" ht="21" customHeight="1" thickBot="1">
      <c r="A14" s="443" t="s">
        <v>682</v>
      </c>
      <c r="B14" s="442">
        <v>13327707</v>
      </c>
      <c r="C14" s="442">
        <v>1105794</v>
      </c>
      <c r="D14" s="442">
        <v>30643</v>
      </c>
      <c r="E14" s="442">
        <v>0</v>
      </c>
      <c r="F14" s="444">
        <f t="shared" si="0"/>
        <v>14464144</v>
      </c>
      <c r="G14" s="144"/>
      <c r="H14" s="144"/>
      <c r="I14" s="144"/>
      <c r="J14" s="144"/>
      <c r="K14" s="144"/>
    </row>
    <row r="15" spans="1:11" ht="16.5" customHeight="1" thickTop="1" thickBot="1">
      <c r="A15" s="440" t="s">
        <v>683</v>
      </c>
      <c r="B15" s="54">
        <f>SUM(B4:B14)</f>
        <v>29378208</v>
      </c>
      <c r="C15" s="54">
        <f>SUM(C4:C14)</f>
        <v>3424409</v>
      </c>
      <c r="D15" s="54">
        <f>SUM(D4:D14)</f>
        <v>1029888</v>
      </c>
      <c r="E15" s="54">
        <f>SUM(E4:E14)</f>
        <v>4322442</v>
      </c>
      <c r="F15" s="54">
        <f>SUM(F4:F14)</f>
        <v>38154947</v>
      </c>
      <c r="G15" s="97"/>
      <c r="H15" s="97"/>
      <c r="I15" s="97"/>
      <c r="J15" s="97"/>
      <c r="K15" s="97"/>
    </row>
    <row r="16" spans="1:11" ht="16.5" customHeight="1" thickTop="1">
      <c r="A16" s="441"/>
      <c r="B16" s="238"/>
      <c r="C16" s="238"/>
      <c r="D16" s="238"/>
      <c r="E16" s="238"/>
      <c r="F16" s="97"/>
      <c r="G16" s="97"/>
      <c r="H16" s="97"/>
      <c r="I16" s="97"/>
      <c r="J16" s="97"/>
      <c r="K16" s="97"/>
    </row>
    <row r="17" spans="1:11" ht="24" customHeight="1">
      <c r="A17" s="552" t="s">
        <v>684</v>
      </c>
      <c r="B17" s="552"/>
      <c r="C17" s="552"/>
      <c r="D17" s="552"/>
      <c r="E17" s="552"/>
      <c r="F17" s="552"/>
      <c r="G17" s="97"/>
      <c r="H17" s="97"/>
      <c r="I17" s="97"/>
      <c r="J17" s="97"/>
      <c r="K17" s="97"/>
    </row>
    <row r="18" spans="1:11">
      <c r="A18" s="575"/>
      <c r="B18" s="575"/>
      <c r="C18" s="575"/>
      <c r="D18" s="575"/>
      <c r="E18" s="516"/>
      <c r="F18" s="97"/>
      <c r="G18" s="97"/>
      <c r="H18" s="97"/>
      <c r="I18" s="97"/>
      <c r="J18" s="97"/>
      <c r="K18" s="97"/>
    </row>
    <row r="19" spans="1:11" ht="13.5" customHeight="1">
      <c r="A19" s="537"/>
      <c r="B19" s="537"/>
      <c r="C19" s="537"/>
      <c r="D19" s="537"/>
      <c r="E19" s="537"/>
      <c r="F19" s="97"/>
      <c r="G19" s="97"/>
      <c r="H19" s="97"/>
      <c r="I19" s="97"/>
      <c r="J19" s="97"/>
      <c r="K19" s="97"/>
    </row>
    <row r="20" spans="1:11">
      <c r="D20" s="97"/>
      <c r="E20" s="97"/>
      <c r="F20" s="97"/>
      <c r="G20" s="97"/>
      <c r="H20" s="97"/>
      <c r="I20" s="97"/>
      <c r="J20" s="97"/>
      <c r="K20" s="97"/>
    </row>
    <row r="34" spans="1:6" ht="14.25" customHeight="1">
      <c r="A34" s="585" t="s">
        <v>685</v>
      </c>
      <c r="B34" s="586"/>
      <c r="C34" s="586"/>
      <c r="D34" s="586"/>
      <c r="E34" s="586"/>
      <c r="F34" s="587"/>
    </row>
    <row r="35" spans="1:6">
      <c r="A35" s="133" t="s">
        <v>673</v>
      </c>
      <c r="B35" s="140" t="s">
        <v>404</v>
      </c>
      <c r="C35" s="140" t="s">
        <v>405</v>
      </c>
      <c r="D35" s="140" t="s">
        <v>406</v>
      </c>
      <c r="E35" s="140" t="s">
        <v>407</v>
      </c>
      <c r="F35" s="140" t="s">
        <v>674</v>
      </c>
    </row>
    <row r="36" spans="1:6" ht="14.25">
      <c r="A36" s="438" t="s">
        <v>675</v>
      </c>
      <c r="B36" s="300">
        <f>B4/29378208</f>
        <v>4.4267165648769315E-3</v>
      </c>
      <c r="C36" s="300">
        <f>C4/3424409</f>
        <v>1.1455699363014172E-2</v>
      </c>
      <c r="D36" s="300">
        <f>D4/1029888</f>
        <v>6.5503239187173753E-2</v>
      </c>
      <c r="E36" s="300">
        <f>E4/4322442</f>
        <v>8.5561587639579662E-2</v>
      </c>
      <c r="F36" s="445">
        <f>F4/38154947</f>
        <v>1.5897650178887682E-2</v>
      </c>
    </row>
    <row r="37" spans="1:6">
      <c r="A37" s="438" t="s">
        <v>676</v>
      </c>
      <c r="B37" s="300">
        <f t="shared" ref="B37:B46" si="1">B5/29378208</f>
        <v>2.5369518794338988E-2</v>
      </c>
      <c r="C37" s="300">
        <f t="shared" ref="C37:C46" si="2">C5/3424409</f>
        <v>5.8010885966016328E-2</v>
      </c>
      <c r="D37" s="300">
        <f t="shared" ref="D37:D46" si="3">D5/1029888</f>
        <v>0.12936843617946805</v>
      </c>
      <c r="E37" s="300">
        <f t="shared" ref="E37:E46" si="4">E5/4322442</f>
        <v>0.15635212687642772</v>
      </c>
      <c r="F37" s="445">
        <f t="shared" ref="F37:F46" si="5">F5/38154947</f>
        <v>4.5944815491422382E-2</v>
      </c>
    </row>
    <row r="38" spans="1:6">
      <c r="A38" s="438" t="s">
        <v>677</v>
      </c>
      <c r="B38" s="300">
        <f t="shared" si="1"/>
        <v>1.7895577565520675E-3</v>
      </c>
      <c r="C38" s="300">
        <f t="shared" si="2"/>
        <v>3.1552889856322655E-3</v>
      </c>
      <c r="D38" s="300">
        <f t="shared" si="3"/>
        <v>6.599746768580661E-3</v>
      </c>
      <c r="E38" s="300">
        <f t="shared" si="4"/>
        <v>1.4506614547980055E-2</v>
      </c>
      <c r="F38" s="445">
        <f t="shared" si="5"/>
        <v>3.4826414514479605E-3</v>
      </c>
    </row>
    <row r="39" spans="1:6" ht="17.25" customHeight="1">
      <c r="A39" s="438" t="s">
        <v>678</v>
      </c>
      <c r="B39" s="300">
        <f t="shared" si="1"/>
        <v>0.41860756108745639</v>
      </c>
      <c r="C39" s="300">
        <f t="shared" si="2"/>
        <v>0.50856308344009138</v>
      </c>
      <c r="D39" s="300">
        <f t="shared" si="3"/>
        <v>0.62506020072085511</v>
      </c>
      <c r="E39" s="300">
        <f t="shared" si="4"/>
        <v>0.59686815924886905</v>
      </c>
      <c r="F39" s="445">
        <f t="shared" si="5"/>
        <v>0.45244822381747773</v>
      </c>
    </row>
    <row r="40" spans="1:6">
      <c r="A40" s="439" t="s">
        <v>679</v>
      </c>
      <c r="B40" s="300">
        <f t="shared" si="1"/>
        <v>1.6658129726632748E-2</v>
      </c>
      <c r="C40" s="300">
        <f t="shared" si="2"/>
        <v>1.052181558920094E-2</v>
      </c>
      <c r="D40" s="300">
        <f t="shared" si="3"/>
        <v>1.2756726945065871E-2</v>
      </c>
      <c r="E40" s="300">
        <f t="shared" si="4"/>
        <v>1.4885104299837916E-2</v>
      </c>
      <c r="F40" s="445">
        <f t="shared" si="5"/>
        <v>1.5801227557726658E-2</v>
      </c>
    </row>
    <row r="41" spans="1:6">
      <c r="A41" s="439" t="s">
        <v>448</v>
      </c>
      <c r="B41" s="300">
        <f t="shared" si="1"/>
        <v>2.7894723871517282E-2</v>
      </c>
      <c r="C41" s="300">
        <f t="shared" si="2"/>
        <v>4.1203314206918626E-2</v>
      </c>
      <c r="D41" s="300">
        <f t="shared" si="3"/>
        <v>9.4312197054436983E-2</v>
      </c>
      <c r="E41" s="300">
        <f t="shared" si="4"/>
        <v>8.7067912073776815E-2</v>
      </c>
      <c r="F41" s="445">
        <f t="shared" si="5"/>
        <v>3.7585453860019775E-2</v>
      </c>
    </row>
    <row r="42" spans="1:6">
      <c r="A42" s="439" t="s">
        <v>680</v>
      </c>
      <c r="B42" s="300">
        <f t="shared" si="1"/>
        <v>1.0151504135310092E-2</v>
      </c>
      <c r="C42" s="300">
        <f t="shared" si="2"/>
        <v>5.8307871518851863E-3</v>
      </c>
      <c r="D42" s="300">
        <f t="shared" si="3"/>
        <v>1.169350453641561E-2</v>
      </c>
      <c r="E42" s="300">
        <f t="shared" si="4"/>
        <v>1.4766652739354281E-2</v>
      </c>
      <c r="F42" s="445">
        <f t="shared" si="5"/>
        <v>1.0328175793298835E-2</v>
      </c>
    </row>
    <row r="43" spans="1:6">
      <c r="A43" s="439" t="s">
        <v>681</v>
      </c>
      <c r="B43" s="300">
        <f t="shared" si="1"/>
        <v>4.0687471475455546E-2</v>
      </c>
      <c r="C43" s="300">
        <f t="shared" si="2"/>
        <v>3.6663844768542543E-2</v>
      </c>
      <c r="D43" s="300">
        <f t="shared" si="3"/>
        <v>2.4952227815063385E-2</v>
      </c>
      <c r="E43" s="300">
        <f t="shared" si="4"/>
        <v>2.9695713672965422E-2</v>
      </c>
      <c r="F43" s="445">
        <f t="shared" si="5"/>
        <v>3.8656402798829731E-2</v>
      </c>
    </row>
    <row r="44" spans="1:6">
      <c r="A44" s="439" t="s">
        <v>449</v>
      </c>
      <c r="B44" s="300">
        <f t="shared" si="1"/>
        <v>2.1818893786850443E-5</v>
      </c>
      <c r="C44" s="300">
        <f t="shared" si="2"/>
        <v>0</v>
      </c>
      <c r="D44" s="300">
        <f t="shared" si="3"/>
        <v>0</v>
      </c>
      <c r="E44" s="300">
        <f t="shared" si="4"/>
        <v>0</v>
      </c>
      <c r="F44" s="445">
        <f t="shared" si="5"/>
        <v>1.6799918500738581E-5</v>
      </c>
    </row>
    <row r="45" spans="1:6">
      <c r="A45" s="439" t="s">
        <v>461</v>
      </c>
      <c r="B45" s="300">
        <f t="shared" si="1"/>
        <v>7.3336671862354571E-4</v>
      </c>
      <c r="C45" s="300">
        <f t="shared" si="2"/>
        <v>1.679997920809109E-3</v>
      </c>
      <c r="D45" s="300">
        <f t="shared" si="3"/>
        <v>0</v>
      </c>
      <c r="E45" s="300">
        <f t="shared" si="4"/>
        <v>2.9612890120908505E-4</v>
      </c>
      <c r="F45" s="445">
        <f t="shared" si="5"/>
        <v>7.4899855056802993E-4</v>
      </c>
    </row>
    <row r="46" spans="1:6" ht="13.5" thickBot="1">
      <c r="A46" s="443" t="s">
        <v>682</v>
      </c>
      <c r="B46" s="300">
        <f t="shared" si="1"/>
        <v>0.45365963097544953</v>
      </c>
      <c r="C46" s="300">
        <f t="shared" si="2"/>
        <v>0.32291528260788943</v>
      </c>
      <c r="D46" s="300">
        <f t="shared" si="3"/>
        <v>2.9753720792940593E-2</v>
      </c>
      <c r="E46" s="300">
        <f t="shared" si="4"/>
        <v>0</v>
      </c>
      <c r="F46" s="445">
        <f t="shared" si="5"/>
        <v>0.3790896105818205</v>
      </c>
    </row>
    <row r="47" spans="1:6" ht="14.25" thickTop="1" thickBot="1">
      <c r="A47" s="440" t="s">
        <v>222</v>
      </c>
      <c r="B47" s="2">
        <f>SUM(B36:B46)</f>
        <v>1</v>
      </c>
      <c r="C47" s="2">
        <f t="shared" ref="C47:F47" si="6">SUM(C36:C46)</f>
        <v>1</v>
      </c>
      <c r="D47" s="2">
        <f t="shared" si="6"/>
        <v>0.99999999999999989</v>
      </c>
      <c r="E47" s="2">
        <f t="shared" si="6"/>
        <v>1</v>
      </c>
      <c r="F47" s="2">
        <f t="shared" si="6"/>
        <v>1</v>
      </c>
    </row>
    <row r="48" spans="1:6" ht="13.5" thickTop="1">
      <c r="A48" s="441"/>
      <c r="B48" s="238"/>
      <c r="C48" s="238"/>
      <c r="D48" s="238"/>
      <c r="E48" s="238"/>
      <c r="F48" s="97"/>
    </row>
    <row r="49" spans="1:6">
      <c r="A49" s="552" t="s">
        <v>686</v>
      </c>
      <c r="B49" s="552"/>
      <c r="C49" s="552"/>
      <c r="D49" s="552"/>
      <c r="E49" s="552"/>
      <c r="F49" s="552"/>
    </row>
    <row r="51" spans="1:6" ht="29.25" customHeight="1">
      <c r="A51" s="531" t="s">
        <v>687</v>
      </c>
      <c r="B51" s="531"/>
      <c r="C51" s="531"/>
      <c r="D51" s="531"/>
      <c r="E51" s="531"/>
      <c r="F51" s="531"/>
    </row>
    <row r="71" spans="9:13" ht="25.5">
      <c r="J71" s="140" t="s">
        <v>404</v>
      </c>
      <c r="K71" s="140" t="s">
        <v>405</v>
      </c>
      <c r="L71" s="140" t="s">
        <v>406</v>
      </c>
      <c r="M71" s="140" t="s">
        <v>407</v>
      </c>
    </row>
    <row r="72" spans="9:13">
      <c r="I72" s="446" t="s">
        <v>688</v>
      </c>
      <c r="J72" s="446">
        <v>4.4267165648769315E-3</v>
      </c>
      <c r="K72" s="446">
        <v>1.1455699363014172E-2</v>
      </c>
      <c r="L72" s="446">
        <v>6.5503239187173753E-2</v>
      </c>
      <c r="M72" s="446">
        <v>8.5561587639579662E-2</v>
      </c>
    </row>
    <row r="73" spans="9:13">
      <c r="I73" s="446" t="s">
        <v>689</v>
      </c>
      <c r="J73" s="446">
        <v>2.5369518794338988E-2</v>
      </c>
      <c r="K73" s="446">
        <v>5.8010885966016328E-2</v>
      </c>
      <c r="L73" s="446">
        <v>0.12936843617946805</v>
      </c>
      <c r="M73" s="446">
        <v>0.15635212687642772</v>
      </c>
    </row>
    <row r="74" spans="9:13">
      <c r="I74" s="446" t="s">
        <v>690</v>
      </c>
      <c r="J74" s="446">
        <v>1.7895577565520675E-3</v>
      </c>
      <c r="K74" s="446">
        <v>3.1552889856322655E-3</v>
      </c>
      <c r="L74" s="446">
        <v>6.599746768580661E-3</v>
      </c>
      <c r="M74" s="446">
        <v>1.4506614547980055E-2</v>
      </c>
    </row>
    <row r="75" spans="9:13">
      <c r="I75" s="446" t="s">
        <v>691</v>
      </c>
      <c r="J75" s="446">
        <v>0.41860756108745639</v>
      </c>
      <c r="K75" s="446">
        <v>0.50856308344009138</v>
      </c>
      <c r="L75" s="446">
        <v>0.62506020072085511</v>
      </c>
      <c r="M75" s="446">
        <v>0.59686815924886905</v>
      </c>
    </row>
    <row r="76" spans="9:13">
      <c r="I76" s="446" t="s">
        <v>692</v>
      </c>
      <c r="J76" s="446">
        <v>1.6658129726632748E-2</v>
      </c>
      <c r="K76" s="446">
        <v>1.052181558920094E-2</v>
      </c>
      <c r="L76" s="446">
        <v>1.2756726945065871E-2</v>
      </c>
      <c r="M76" s="446">
        <v>1.4885104299837916E-2</v>
      </c>
    </row>
    <row r="77" spans="9:13">
      <c r="I77" s="446" t="s">
        <v>448</v>
      </c>
      <c r="J77" s="446">
        <v>2.7894723871517282E-2</v>
      </c>
      <c r="K77" s="446">
        <v>4.1203314206918626E-2</v>
      </c>
      <c r="L77" s="446">
        <v>9.4312197054436983E-2</v>
      </c>
      <c r="M77" s="446">
        <v>8.7067912073776815E-2</v>
      </c>
    </row>
    <row r="78" spans="9:13">
      <c r="I78" s="446" t="s">
        <v>693</v>
      </c>
      <c r="J78" s="446">
        <v>1.0151504135310092E-2</v>
      </c>
      <c r="K78" s="446">
        <v>5.8307871518851863E-3</v>
      </c>
      <c r="L78" s="446">
        <v>1.169350453641561E-2</v>
      </c>
      <c r="M78" s="446">
        <v>1.4766652739354281E-2</v>
      </c>
    </row>
    <row r="79" spans="9:13">
      <c r="I79" s="446" t="s">
        <v>694</v>
      </c>
      <c r="J79" s="446">
        <v>4.0687471475455546E-2</v>
      </c>
      <c r="K79" s="446">
        <v>3.6663844768542543E-2</v>
      </c>
      <c r="L79" s="446">
        <v>2.4952227815063385E-2</v>
      </c>
      <c r="M79" s="446">
        <v>2.9695713672965422E-2</v>
      </c>
    </row>
  </sheetData>
  <mergeCells count="8">
    <mergeCell ref="A1:D1"/>
    <mergeCell ref="A19:E19"/>
    <mergeCell ref="A17:F17"/>
    <mergeCell ref="A51:F51"/>
    <mergeCell ref="A49:F49"/>
    <mergeCell ref="A2:F2"/>
    <mergeCell ref="A34:F34"/>
    <mergeCell ref="A18:D18"/>
  </mergeCells>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8"/>
  <sheetViews>
    <sheetView topLeftCell="A5" workbookViewId="0">
      <selection activeCell="H12" sqref="H12"/>
    </sheetView>
  </sheetViews>
  <sheetFormatPr defaultRowHeight="12.75"/>
  <cols>
    <col min="1" max="1" width="16" style="1" customWidth="1"/>
    <col min="2" max="2" width="20.28515625" style="1" customWidth="1"/>
    <col min="3" max="6" width="9.140625" style="1"/>
    <col min="7" max="7" width="14.28515625" style="1" customWidth="1"/>
    <col min="8" max="8" width="15.140625" style="1" customWidth="1"/>
    <col min="9" max="16384" width="9.140625" style="1"/>
  </cols>
  <sheetData>
    <row r="1" spans="1:2" ht="18.75" customHeight="1">
      <c r="A1" s="536" t="s">
        <v>695</v>
      </c>
      <c r="B1" s="536"/>
    </row>
    <row r="2" spans="1:2" s="14" customFormat="1" ht="48" customHeight="1">
      <c r="A2" s="18"/>
      <c r="B2" s="15" t="s">
        <v>696</v>
      </c>
    </row>
    <row r="3" spans="1:2" ht="17.45" customHeight="1">
      <c r="A3" s="13">
        <v>2000</v>
      </c>
      <c r="B3" s="41">
        <v>5.4</v>
      </c>
    </row>
    <row r="4" spans="1:2" ht="17.45" customHeight="1">
      <c r="A4" s="13">
        <v>2001</v>
      </c>
      <c r="B4" s="41">
        <v>6.4</v>
      </c>
    </row>
    <row r="5" spans="1:2" ht="17.45" customHeight="1">
      <c r="A5" s="13">
        <v>2002</v>
      </c>
      <c r="B5" s="41">
        <v>6.7</v>
      </c>
    </row>
    <row r="6" spans="1:2" ht="17.45" customHeight="1">
      <c r="A6" s="13">
        <v>2003</v>
      </c>
      <c r="B6" s="41">
        <v>7</v>
      </c>
    </row>
    <row r="7" spans="1:2" ht="17.45" customHeight="1">
      <c r="A7" s="13">
        <v>2004</v>
      </c>
      <c r="B7" s="41">
        <v>8.4</v>
      </c>
    </row>
    <row r="8" spans="1:2" ht="17.45" customHeight="1">
      <c r="A8" s="13">
        <v>2005</v>
      </c>
      <c r="B8" s="41">
        <v>7.5</v>
      </c>
    </row>
    <row r="9" spans="1:2" ht="17.45" customHeight="1">
      <c r="A9" s="13">
        <v>2006</v>
      </c>
      <c r="B9" s="41">
        <v>7.6</v>
      </c>
    </row>
    <row r="10" spans="1:2" ht="17.45" customHeight="1">
      <c r="A10" s="13">
        <v>2007</v>
      </c>
      <c r="B10" s="41">
        <v>8.1</v>
      </c>
    </row>
    <row r="11" spans="1:2" ht="17.45" customHeight="1">
      <c r="A11" s="13">
        <v>2008</v>
      </c>
      <c r="B11" s="41">
        <v>8.4</v>
      </c>
    </row>
    <row r="12" spans="1:2" ht="17.45" customHeight="1">
      <c r="A12" s="13">
        <v>2009</v>
      </c>
      <c r="B12" s="41">
        <v>10</v>
      </c>
    </row>
    <row r="13" spans="1:2" ht="17.45" customHeight="1">
      <c r="A13" s="13">
        <v>2010</v>
      </c>
      <c r="B13" s="41">
        <v>24</v>
      </c>
    </row>
    <row r="14" spans="1:2" ht="15" customHeight="1">
      <c r="A14" s="13">
        <v>2011</v>
      </c>
      <c r="B14" s="41">
        <v>34</v>
      </c>
    </row>
    <row r="15" spans="1:2" ht="15" customHeight="1">
      <c r="A15" s="13">
        <v>2012</v>
      </c>
      <c r="B15" s="41">
        <v>41</v>
      </c>
    </row>
    <row r="16" spans="1:2" ht="15" customHeight="1">
      <c r="A16" s="13">
        <v>2013</v>
      </c>
      <c r="B16" s="41">
        <v>48.9</v>
      </c>
    </row>
    <row r="18" spans="1:4" ht="65.25" customHeight="1">
      <c r="A18" s="531" t="s">
        <v>697</v>
      </c>
      <c r="B18" s="531"/>
      <c r="C18" s="523"/>
      <c r="D18" s="523"/>
    </row>
  </sheetData>
  <mergeCells count="2">
    <mergeCell ref="A1:B1"/>
    <mergeCell ref="A18:B18"/>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4"/>
  <sheetViews>
    <sheetView topLeftCell="A28" workbookViewId="0">
      <selection activeCell="C44" sqref="C44"/>
    </sheetView>
  </sheetViews>
  <sheetFormatPr defaultRowHeight="15"/>
  <cols>
    <col min="1" max="1" width="43.28515625" customWidth="1"/>
    <col min="2" max="2" width="28" customWidth="1"/>
  </cols>
  <sheetData>
    <row r="1" spans="1:2" ht="15.75">
      <c r="A1" s="602" t="s">
        <v>698</v>
      </c>
      <c r="B1" s="602"/>
    </row>
    <row r="2" spans="1:2" ht="15.75">
      <c r="A2" s="602" t="s">
        <v>699</v>
      </c>
      <c r="B2" s="602"/>
    </row>
    <row r="4" spans="1:2">
      <c r="A4" s="170"/>
      <c r="B4" s="447" t="s">
        <v>700</v>
      </c>
    </row>
    <row r="5" spans="1:2" ht="17.25">
      <c r="A5" s="170" t="s">
        <v>701</v>
      </c>
      <c r="B5" s="447" t="s">
        <v>702</v>
      </c>
    </row>
    <row r="6" spans="1:2">
      <c r="A6" t="s">
        <v>703</v>
      </c>
      <c r="B6" s="210">
        <v>88.9</v>
      </c>
    </row>
    <row r="7" spans="1:2">
      <c r="A7" t="s">
        <v>704</v>
      </c>
      <c r="B7" s="210">
        <v>88.7</v>
      </c>
    </row>
    <row r="8" spans="1:2">
      <c r="A8" t="s">
        <v>705</v>
      </c>
      <c r="B8" s="210">
        <v>46.1</v>
      </c>
    </row>
    <row r="9" spans="1:2">
      <c r="A9" t="s">
        <v>706</v>
      </c>
      <c r="B9" s="210">
        <v>27.4</v>
      </c>
    </row>
    <row r="10" spans="1:2">
      <c r="A10" t="s">
        <v>707</v>
      </c>
      <c r="B10" s="210">
        <v>21.4</v>
      </c>
    </row>
    <row r="11" spans="1:2">
      <c r="A11" t="s">
        <v>708</v>
      </c>
      <c r="B11" s="210">
        <v>17.5</v>
      </c>
    </row>
    <row r="12" spans="1:2">
      <c r="A12" t="s">
        <v>709</v>
      </c>
      <c r="B12" s="210">
        <v>17.5</v>
      </c>
    </row>
    <row r="13" spans="1:2">
      <c r="A13" t="s">
        <v>710</v>
      </c>
      <c r="B13" s="210">
        <v>14</v>
      </c>
    </row>
    <row r="14" spans="1:2">
      <c r="A14" t="s">
        <v>711</v>
      </c>
      <c r="B14" s="210">
        <v>11.7</v>
      </c>
    </row>
    <row r="15" spans="1:2">
      <c r="A15" t="s">
        <v>712</v>
      </c>
      <c r="B15" s="210">
        <v>11.1</v>
      </c>
    </row>
    <row r="16" spans="1:2">
      <c r="A16" t="s">
        <v>713</v>
      </c>
      <c r="B16" s="210">
        <v>10.5</v>
      </c>
    </row>
    <row r="17" spans="1:2">
      <c r="A17" t="s">
        <v>714</v>
      </c>
      <c r="B17" s="210">
        <v>8.3000000000000007</v>
      </c>
    </row>
    <row r="18" spans="1:2">
      <c r="A18" t="s">
        <v>715</v>
      </c>
      <c r="B18" s="210">
        <v>8.1</v>
      </c>
    </row>
    <row r="19" spans="1:2">
      <c r="A19" t="s">
        <v>716</v>
      </c>
      <c r="B19" s="210">
        <v>7.7</v>
      </c>
    </row>
    <row r="20" spans="1:2">
      <c r="A20" t="s">
        <v>717</v>
      </c>
      <c r="B20" s="210">
        <v>7.7</v>
      </c>
    </row>
    <row r="21" spans="1:2">
      <c r="A21" t="s">
        <v>718</v>
      </c>
      <c r="B21" s="210">
        <v>7.5</v>
      </c>
    </row>
    <row r="22" spans="1:2">
      <c r="A22" t="s">
        <v>719</v>
      </c>
      <c r="B22" s="210">
        <v>7.5</v>
      </c>
    </row>
    <row r="23" spans="1:2">
      <c r="A23" t="s">
        <v>720</v>
      </c>
      <c r="B23" s="210">
        <v>6.9</v>
      </c>
    </row>
    <row r="24" spans="1:2">
      <c r="A24" t="s">
        <v>721</v>
      </c>
      <c r="B24" s="210">
        <v>6.8</v>
      </c>
    </row>
    <row r="25" spans="1:2">
      <c r="A25" t="s">
        <v>722</v>
      </c>
      <c r="B25" s="210">
        <v>5.7</v>
      </c>
    </row>
    <row r="26" spans="1:2">
      <c r="A26" t="s">
        <v>723</v>
      </c>
      <c r="B26" s="210">
        <v>4.4000000000000004</v>
      </c>
    </row>
    <row r="27" spans="1:2">
      <c r="A27" t="s">
        <v>724</v>
      </c>
      <c r="B27" s="210">
        <v>3.7</v>
      </c>
    </row>
    <row r="28" spans="1:2">
      <c r="A28" t="s">
        <v>725</v>
      </c>
      <c r="B28" s="210">
        <v>3.5</v>
      </c>
    </row>
    <row r="29" spans="1:2">
      <c r="A29" s="448" t="s">
        <v>726</v>
      </c>
      <c r="B29" s="449">
        <v>2.4</v>
      </c>
    </row>
    <row r="31" spans="1:2">
      <c r="A31" t="s">
        <v>727</v>
      </c>
    </row>
    <row r="32" spans="1:2">
      <c r="A32" t="s">
        <v>728</v>
      </c>
    </row>
    <row r="34" spans="1:2" ht="51" customHeight="1">
      <c r="A34" s="537" t="s">
        <v>729</v>
      </c>
      <c r="B34" s="537"/>
    </row>
  </sheetData>
  <mergeCells count="3">
    <mergeCell ref="A1:B1"/>
    <mergeCell ref="A2:B2"/>
    <mergeCell ref="A34:B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topLeftCell="A12" workbookViewId="0">
      <selection activeCell="J25" sqref="J25"/>
    </sheetView>
  </sheetViews>
  <sheetFormatPr defaultRowHeight="12.75"/>
  <cols>
    <col min="1" max="1" width="37.42578125" style="1" customWidth="1"/>
    <col min="2" max="2" width="28" style="1" customWidth="1"/>
    <col min="3" max="3" width="27.85546875" style="1" customWidth="1"/>
    <col min="4" max="9" width="9.140625" style="1"/>
    <col min="10" max="10" width="15.42578125" style="1" customWidth="1"/>
    <col min="11" max="16384" width="9.140625" style="1"/>
  </cols>
  <sheetData>
    <row r="2" spans="1:10" ht="35.25" customHeight="1">
      <c r="A2" s="538" t="s">
        <v>40</v>
      </c>
      <c r="B2" s="538"/>
      <c r="C2" s="538"/>
    </row>
    <row r="3" spans="1:10" s="14" customFormat="1" ht="29.25" customHeight="1">
      <c r="A3" s="18" t="s">
        <v>41</v>
      </c>
      <c r="B3" s="16" t="s">
        <v>42</v>
      </c>
      <c r="C3" s="15" t="s">
        <v>43</v>
      </c>
    </row>
    <row r="4" spans="1:10" ht="17.45" customHeight="1">
      <c r="A4" s="6" t="s">
        <v>44</v>
      </c>
      <c r="B4" s="12">
        <v>7398426</v>
      </c>
      <c r="C4" s="300">
        <v>0.19600000000000001</v>
      </c>
      <c r="J4" s="267">
        <v>37664536</v>
      </c>
    </row>
    <row r="5" spans="1:10" ht="17.45" customHeight="1">
      <c r="A5" s="6" t="s">
        <v>45</v>
      </c>
      <c r="B5" s="12">
        <v>6419958</v>
      </c>
      <c r="C5" s="300">
        <v>0.17</v>
      </c>
    </row>
    <row r="6" spans="1:10" ht="17.45" customHeight="1">
      <c r="A6" s="6" t="s">
        <v>46</v>
      </c>
      <c r="B6" s="12">
        <v>4686484</v>
      </c>
      <c r="C6" s="300">
        <v>0.124</v>
      </c>
    </row>
    <row r="7" spans="1:10" ht="17.45" customHeight="1">
      <c r="A7" s="6" t="s">
        <v>47</v>
      </c>
      <c r="B7" s="12">
        <v>4144541</v>
      </c>
      <c r="C7" s="300">
        <v>0.11</v>
      </c>
    </row>
    <row r="8" spans="1:10" ht="17.45" customHeight="1">
      <c r="A8" s="6" t="s">
        <v>48</v>
      </c>
      <c r="B8" s="12">
        <v>3618238</v>
      </c>
      <c r="C8" s="300">
        <v>9.6000000000000002E-2</v>
      </c>
    </row>
    <row r="9" spans="1:10" ht="17.45" customHeight="1">
      <c r="A9" s="6" t="s">
        <v>49</v>
      </c>
      <c r="B9" s="12">
        <v>3537034</v>
      </c>
      <c r="C9" s="300">
        <v>9.4E-2</v>
      </c>
    </row>
    <row r="10" spans="1:10" ht="17.45" customHeight="1">
      <c r="A10" s="6" t="s">
        <v>50</v>
      </c>
      <c r="B10" s="12">
        <v>2776048</v>
      </c>
      <c r="C10" s="300">
        <v>7.3999999999999996E-2</v>
      </c>
    </row>
    <row r="11" spans="1:10" ht="17.45" customHeight="1">
      <c r="A11" s="6" t="s">
        <v>51</v>
      </c>
      <c r="B11" s="12">
        <v>2115494</v>
      </c>
      <c r="C11" s="300">
        <v>5.6000000000000001E-2</v>
      </c>
    </row>
    <row r="12" spans="1:10" ht="17.45" customHeight="1">
      <c r="A12" s="6" t="s">
        <v>52</v>
      </c>
      <c r="B12" s="12">
        <v>2074576</v>
      </c>
      <c r="C12" s="300">
        <v>5.5E-2</v>
      </c>
    </row>
    <row r="13" spans="1:10" ht="17.45" customHeight="1">
      <c r="A13" s="6" t="s">
        <v>53</v>
      </c>
      <c r="B13" s="12">
        <v>2054991</v>
      </c>
      <c r="C13" s="300">
        <v>5.5E-2</v>
      </c>
    </row>
    <row r="14" spans="1:10" ht="17.45" customHeight="1">
      <c r="A14" s="6" t="s">
        <v>54</v>
      </c>
      <c r="B14" s="12">
        <v>2003655</v>
      </c>
      <c r="C14" s="300">
        <v>5.2999999999999999E-2</v>
      </c>
    </row>
    <row r="15" spans="1:10" ht="17.45" customHeight="1">
      <c r="A15" s="6" t="s">
        <v>55</v>
      </c>
      <c r="B15" s="12">
        <v>1926164</v>
      </c>
      <c r="C15" s="300">
        <v>5.0999999999999997E-2</v>
      </c>
    </row>
    <row r="16" spans="1:10" ht="17.45" customHeight="1">
      <c r="A16" s="6" t="s">
        <v>56</v>
      </c>
      <c r="B16" s="12">
        <v>1873930</v>
      </c>
      <c r="C16" s="300">
        <v>0.05</v>
      </c>
    </row>
    <row r="17" spans="1:3" ht="17.45" customHeight="1">
      <c r="A17" s="6" t="s">
        <v>57</v>
      </c>
      <c r="B17" s="12">
        <v>1744455</v>
      </c>
      <c r="C17" s="300">
        <v>4.5999999999999999E-2</v>
      </c>
    </row>
    <row r="18" spans="1:3" ht="17.45" customHeight="1">
      <c r="A18" s="6" t="s">
        <v>58</v>
      </c>
      <c r="B18" s="12">
        <v>1691794</v>
      </c>
      <c r="C18" s="300">
        <v>4.4999999999999998E-2</v>
      </c>
    </row>
    <row r="19" spans="1:3" ht="17.45" customHeight="1">
      <c r="A19" s="6" t="s">
        <v>59</v>
      </c>
      <c r="B19" s="12">
        <v>1573757</v>
      </c>
      <c r="C19" s="300">
        <v>4.2000000000000003E-2</v>
      </c>
    </row>
    <row r="20" spans="1:3" ht="17.45" customHeight="1">
      <c r="A20" s="6" t="s">
        <v>60</v>
      </c>
      <c r="B20" s="12">
        <v>1267626</v>
      </c>
      <c r="C20" s="300">
        <v>3.4000000000000002E-2</v>
      </c>
    </row>
    <row r="21" spans="1:3" ht="17.45" customHeight="1">
      <c r="A21" s="6" t="s">
        <v>61</v>
      </c>
      <c r="B21" s="12">
        <v>1232398</v>
      </c>
      <c r="C21" s="300">
        <v>3.3000000000000002E-2</v>
      </c>
    </row>
    <row r="22" spans="1:3" ht="17.45" customHeight="1">
      <c r="A22" s="6" t="s">
        <v>62</v>
      </c>
      <c r="B22" s="12">
        <v>1212977</v>
      </c>
      <c r="C22" s="300">
        <v>3.2000000000000001E-2</v>
      </c>
    </row>
    <row r="23" spans="1:3" ht="17.45" customHeight="1">
      <c r="A23" s="6" t="s">
        <v>63</v>
      </c>
      <c r="B23" s="12">
        <v>1120596</v>
      </c>
      <c r="C23" s="300">
        <v>0.03</v>
      </c>
    </row>
    <row r="24" spans="1:3" ht="17.45" customHeight="1">
      <c r="A24" s="240"/>
      <c r="B24" s="237"/>
      <c r="C24" s="333"/>
    </row>
    <row r="25" spans="1:3" ht="22.5" customHeight="1">
      <c r="A25" s="1" t="s">
        <v>64</v>
      </c>
    </row>
    <row r="26" spans="1:3" ht="19.5" customHeight="1">
      <c r="A26" s="537"/>
      <c r="B26" s="537"/>
    </row>
    <row r="27" spans="1:3" ht="20.25" customHeight="1">
      <c r="A27" s="531" t="s">
        <v>65</v>
      </c>
      <c r="B27" s="531"/>
      <c r="C27" s="531"/>
    </row>
    <row r="29" spans="1:3" ht="28.5" customHeight="1">
      <c r="A29" s="531" t="s">
        <v>66</v>
      </c>
      <c r="B29" s="531"/>
      <c r="C29" s="531"/>
    </row>
  </sheetData>
  <mergeCells count="4">
    <mergeCell ref="A29:C29"/>
    <mergeCell ref="A26:B26"/>
    <mergeCell ref="A2:C2"/>
    <mergeCell ref="A27:C2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1"/>
  <sheetViews>
    <sheetView workbookViewId="0">
      <selection activeCell="J15" sqref="J15"/>
    </sheetView>
  </sheetViews>
  <sheetFormatPr defaultRowHeight="12.75"/>
  <cols>
    <col min="1" max="1" width="18.28515625" style="1" customWidth="1"/>
    <col min="2" max="2" width="19.140625" style="1" customWidth="1"/>
    <col min="3" max="3" width="22" style="1" customWidth="1"/>
    <col min="4" max="4" width="18.42578125" style="1" customWidth="1"/>
    <col min="5" max="5" width="21.85546875" style="1" customWidth="1"/>
    <col min="6" max="6" width="20.5703125" style="1" customWidth="1"/>
    <col min="7" max="16384" width="9.140625" style="1"/>
  </cols>
  <sheetData>
    <row r="1" spans="1:10" ht="23.25" customHeight="1">
      <c r="A1" s="603" t="s">
        <v>730</v>
      </c>
      <c r="B1" s="603"/>
      <c r="C1" s="603"/>
      <c r="D1" s="603"/>
      <c r="E1" s="603"/>
      <c r="F1" s="603"/>
      <c r="G1" s="603"/>
    </row>
    <row r="2" spans="1:10" ht="23.25" customHeight="1">
      <c r="A2" s="604" t="s">
        <v>731</v>
      </c>
      <c r="B2" s="605"/>
      <c r="C2" s="606" t="s">
        <v>732</v>
      </c>
      <c r="D2" s="604"/>
      <c r="E2" s="606" t="s">
        <v>733</v>
      </c>
      <c r="F2" s="607"/>
      <c r="G2" s="522"/>
    </row>
    <row r="3" spans="1:10" s="14" customFormat="1" ht="21.75" customHeight="1">
      <c r="A3" s="48" t="s">
        <v>503</v>
      </c>
      <c r="B3" s="116" t="s">
        <v>734</v>
      </c>
      <c r="C3" s="117" t="s">
        <v>503</v>
      </c>
      <c r="D3" s="153" t="s">
        <v>734</v>
      </c>
      <c r="E3" s="150" t="s">
        <v>503</v>
      </c>
      <c r="F3" s="48" t="s">
        <v>734</v>
      </c>
    </row>
    <row r="4" spans="1:10" ht="17.45" customHeight="1">
      <c r="A4" s="6" t="s">
        <v>507</v>
      </c>
      <c r="B4" s="148">
        <v>83</v>
      </c>
      <c r="C4" s="154" t="s">
        <v>575</v>
      </c>
      <c r="D4" s="155">
        <v>90</v>
      </c>
      <c r="E4" s="151" t="s">
        <v>618</v>
      </c>
      <c r="F4" s="41">
        <v>19.100000000000001</v>
      </c>
    </row>
    <row r="5" spans="1:10" ht="17.45" customHeight="1">
      <c r="A5" s="6" t="s">
        <v>509</v>
      </c>
      <c r="B5" s="148">
        <v>15</v>
      </c>
      <c r="C5" s="154" t="s">
        <v>577</v>
      </c>
      <c r="D5" s="155">
        <v>51.6</v>
      </c>
      <c r="E5" s="151" t="s">
        <v>509</v>
      </c>
      <c r="F5" s="41">
        <v>15</v>
      </c>
    </row>
    <row r="6" spans="1:10" ht="17.45" customHeight="1">
      <c r="A6" s="6" t="s">
        <v>511</v>
      </c>
      <c r="B6" s="148">
        <v>66.5</v>
      </c>
      <c r="C6" s="154" t="s">
        <v>579</v>
      </c>
      <c r="D6" s="155">
        <v>53.1</v>
      </c>
      <c r="E6" s="151" t="s">
        <v>620</v>
      </c>
      <c r="F6" s="41">
        <v>1.3</v>
      </c>
    </row>
    <row r="7" spans="1:10" ht="17.45" customHeight="1">
      <c r="A7" s="6" t="s">
        <v>513</v>
      </c>
      <c r="B7" s="148">
        <v>45.8</v>
      </c>
      <c r="C7" s="154" t="s">
        <v>511</v>
      </c>
      <c r="D7" s="155">
        <v>66.5</v>
      </c>
      <c r="E7" s="151" t="s">
        <v>622</v>
      </c>
      <c r="F7" s="41">
        <v>6.4</v>
      </c>
    </row>
    <row r="8" spans="1:10" ht="17.45" customHeight="1">
      <c r="A8" s="6" t="s">
        <v>515</v>
      </c>
      <c r="B8" s="148">
        <v>94.6</v>
      </c>
      <c r="C8" s="154" t="s">
        <v>513</v>
      </c>
      <c r="D8" s="155">
        <v>45.8</v>
      </c>
      <c r="E8" s="151" t="s">
        <v>623</v>
      </c>
      <c r="F8" s="41">
        <v>3.5</v>
      </c>
    </row>
    <row r="9" spans="1:10" ht="17.45" customHeight="1">
      <c r="A9" s="6" t="s">
        <v>517</v>
      </c>
      <c r="B9" s="148">
        <v>49.6</v>
      </c>
      <c r="C9" s="154" t="s">
        <v>580</v>
      </c>
      <c r="D9" s="155">
        <v>51.7</v>
      </c>
      <c r="E9" s="151" t="s">
        <v>626</v>
      </c>
      <c r="F9" s="41">
        <v>2.2000000000000002</v>
      </c>
    </row>
    <row r="10" spans="1:10" ht="17.45" customHeight="1">
      <c r="A10" s="6" t="s">
        <v>519</v>
      </c>
      <c r="B10" s="148">
        <v>81.900000000000006</v>
      </c>
      <c r="C10" s="154" t="s">
        <v>581</v>
      </c>
      <c r="D10" s="155">
        <v>74.099999999999994</v>
      </c>
      <c r="E10" s="151" t="s">
        <v>624</v>
      </c>
      <c r="F10" s="41">
        <v>6.6</v>
      </c>
    </row>
    <row r="11" spans="1:10" ht="17.45" customHeight="1">
      <c r="A11" s="1" t="s">
        <v>521</v>
      </c>
      <c r="B11" s="155">
        <v>84</v>
      </c>
      <c r="C11" s="154" t="s">
        <v>517</v>
      </c>
      <c r="D11" s="155">
        <v>49.6</v>
      </c>
      <c r="E11" s="151" t="s">
        <v>627</v>
      </c>
      <c r="F11" s="41">
        <v>2.6</v>
      </c>
    </row>
    <row r="12" spans="1:10" ht="17.45" customHeight="1">
      <c r="A12" s="6" t="s">
        <v>523</v>
      </c>
      <c r="B12" s="148">
        <v>12.3</v>
      </c>
      <c r="C12" s="154" t="s">
        <v>583</v>
      </c>
      <c r="D12" s="155">
        <v>80</v>
      </c>
      <c r="E12" s="151" t="s">
        <v>517</v>
      </c>
      <c r="F12" s="41">
        <v>49.6</v>
      </c>
    </row>
    <row r="13" spans="1:10" ht="17.45" customHeight="1">
      <c r="A13" s="6" t="s">
        <v>525</v>
      </c>
      <c r="B13" s="148">
        <v>59.9</v>
      </c>
      <c r="C13" s="154" t="s">
        <v>735</v>
      </c>
      <c r="D13" s="155">
        <v>72.599999999999994</v>
      </c>
      <c r="E13" s="151" t="s">
        <v>629</v>
      </c>
      <c r="F13" s="41">
        <v>0.9</v>
      </c>
    </row>
    <row r="14" spans="1:10" ht="17.45" customHeight="1">
      <c r="A14" s="6" t="s">
        <v>526</v>
      </c>
      <c r="B14" s="148">
        <v>74.2</v>
      </c>
      <c r="C14" s="154" t="s">
        <v>528</v>
      </c>
      <c r="D14" s="155">
        <v>15.1</v>
      </c>
      <c r="E14" s="151" t="s">
        <v>631</v>
      </c>
      <c r="F14" s="41">
        <v>1.9</v>
      </c>
    </row>
    <row r="15" spans="1:10" ht="17.45" customHeight="1">
      <c r="A15" s="6" t="s">
        <v>528</v>
      </c>
      <c r="B15" s="148">
        <v>15.1</v>
      </c>
      <c r="C15" s="154" t="s">
        <v>530</v>
      </c>
      <c r="D15" s="155">
        <v>15.8</v>
      </c>
      <c r="E15" s="151" t="s">
        <v>523</v>
      </c>
      <c r="F15" s="41">
        <v>12.3</v>
      </c>
      <c r="J15" s="1" t="s">
        <v>736</v>
      </c>
    </row>
    <row r="16" spans="1:10" ht="17.45" customHeight="1">
      <c r="A16" s="6" t="s">
        <v>530</v>
      </c>
      <c r="B16" s="148">
        <v>15.8</v>
      </c>
      <c r="C16" s="154" t="s">
        <v>585</v>
      </c>
      <c r="D16" s="155">
        <v>44.2</v>
      </c>
      <c r="E16" s="151" t="s">
        <v>633</v>
      </c>
      <c r="F16" s="41">
        <v>38</v>
      </c>
    </row>
    <row r="17" spans="1:6" ht="17.45" customHeight="1">
      <c r="A17" s="6" t="s">
        <v>532</v>
      </c>
      <c r="B17" s="148">
        <v>78.3</v>
      </c>
      <c r="C17" s="154" t="s">
        <v>587</v>
      </c>
      <c r="D17" s="155">
        <v>75.5</v>
      </c>
      <c r="E17" s="151" t="s">
        <v>635</v>
      </c>
      <c r="F17" s="41">
        <v>5</v>
      </c>
    </row>
    <row r="18" spans="1:6" ht="17.45" customHeight="1">
      <c r="A18" s="6" t="s">
        <v>534</v>
      </c>
      <c r="B18" s="148">
        <v>70.8</v>
      </c>
      <c r="C18" s="154" t="s">
        <v>589</v>
      </c>
      <c r="D18" s="155">
        <v>75.2</v>
      </c>
      <c r="E18" s="151" t="s">
        <v>637</v>
      </c>
      <c r="F18" s="41">
        <v>4.5999999999999996</v>
      </c>
    </row>
    <row r="19" spans="1:6" ht="17.45" customHeight="1">
      <c r="A19" s="6" t="s">
        <v>536</v>
      </c>
      <c r="B19" s="148">
        <v>58.5</v>
      </c>
      <c r="C19" s="154" t="s">
        <v>542</v>
      </c>
      <c r="D19" s="155">
        <v>68.5</v>
      </c>
      <c r="E19" s="151" t="s">
        <v>639</v>
      </c>
      <c r="F19" s="41">
        <v>16.5</v>
      </c>
    </row>
    <row r="20" spans="1:6" ht="17.45" customHeight="1">
      <c r="A20" s="6" t="s">
        <v>538</v>
      </c>
      <c r="B20" s="148">
        <v>86.3</v>
      </c>
      <c r="C20" s="154" t="s">
        <v>591</v>
      </c>
      <c r="D20" s="155">
        <v>67</v>
      </c>
      <c r="E20" s="151" t="s">
        <v>640</v>
      </c>
      <c r="F20" s="41">
        <v>2.2000000000000002</v>
      </c>
    </row>
    <row r="21" spans="1:6" ht="17.45" customHeight="1">
      <c r="A21" s="6" t="s">
        <v>540</v>
      </c>
      <c r="B21" s="148">
        <v>54</v>
      </c>
      <c r="C21" s="154" t="s">
        <v>593</v>
      </c>
      <c r="D21" s="155">
        <v>39</v>
      </c>
      <c r="E21" s="151" t="s">
        <v>642</v>
      </c>
      <c r="F21" s="41">
        <v>5.4</v>
      </c>
    </row>
    <row r="22" spans="1:6" ht="17.45" customHeight="1">
      <c r="A22" s="6" t="s">
        <v>542</v>
      </c>
      <c r="B22" s="148">
        <v>68.5</v>
      </c>
      <c r="C22" s="154" t="s">
        <v>544</v>
      </c>
      <c r="D22" s="155">
        <v>43.5</v>
      </c>
      <c r="E22" s="151" t="s">
        <v>593</v>
      </c>
      <c r="F22" s="41">
        <v>39</v>
      </c>
    </row>
    <row r="23" spans="1:6" ht="17.45" customHeight="1">
      <c r="A23" s="6" t="s">
        <v>544</v>
      </c>
      <c r="B23" s="148">
        <v>43.5</v>
      </c>
      <c r="C23" s="154" t="s">
        <v>595</v>
      </c>
      <c r="D23" s="155">
        <v>56</v>
      </c>
      <c r="E23" s="151" t="s">
        <v>595</v>
      </c>
      <c r="F23" s="41">
        <v>56</v>
      </c>
    </row>
    <row r="24" spans="1:6" ht="17.45" customHeight="1">
      <c r="A24" s="6" t="s">
        <v>546</v>
      </c>
      <c r="B24" s="148">
        <v>5.4</v>
      </c>
      <c r="C24" s="154" t="s">
        <v>597</v>
      </c>
      <c r="D24" s="155">
        <v>66.5</v>
      </c>
      <c r="E24" s="151" t="s">
        <v>546</v>
      </c>
      <c r="F24" s="41">
        <v>5.4</v>
      </c>
    </row>
    <row r="25" spans="1:6" ht="17.45" customHeight="1">
      <c r="A25" s="6" t="s">
        <v>548</v>
      </c>
      <c r="B25" s="148">
        <v>38</v>
      </c>
      <c r="C25" s="154" t="s">
        <v>550</v>
      </c>
      <c r="D25" s="155">
        <v>10.9</v>
      </c>
      <c r="E25" s="151" t="s">
        <v>643</v>
      </c>
      <c r="F25" s="41">
        <v>13.9</v>
      </c>
    </row>
    <row r="26" spans="1:6" ht="17.45" customHeight="1">
      <c r="A26" s="6" t="s">
        <v>550</v>
      </c>
      <c r="B26" s="148">
        <v>10.9</v>
      </c>
      <c r="C26" s="154" t="s">
        <v>599</v>
      </c>
      <c r="D26" s="155">
        <v>39.200000000000003</v>
      </c>
      <c r="E26" s="151" t="s">
        <v>548</v>
      </c>
      <c r="F26" s="41">
        <v>38</v>
      </c>
    </row>
    <row r="27" spans="1:6" ht="17.45" customHeight="1">
      <c r="A27" s="6" t="s">
        <v>552</v>
      </c>
      <c r="B27" s="148">
        <v>37</v>
      </c>
      <c r="C27" s="154" t="s">
        <v>552</v>
      </c>
      <c r="D27" s="155">
        <v>37</v>
      </c>
      <c r="E27" s="151" t="s">
        <v>645</v>
      </c>
      <c r="F27" s="41">
        <v>8.6999999999999993</v>
      </c>
    </row>
    <row r="28" spans="1:6" ht="17.45" customHeight="1">
      <c r="A28" s="6" t="s">
        <v>554</v>
      </c>
      <c r="B28" s="148">
        <v>62.9</v>
      </c>
      <c r="C28" s="154" t="s">
        <v>554</v>
      </c>
      <c r="D28" s="155">
        <v>62.9</v>
      </c>
      <c r="E28" s="151" t="s">
        <v>647</v>
      </c>
      <c r="F28" s="41">
        <v>20.9</v>
      </c>
    </row>
    <row r="29" spans="1:6" ht="17.45" customHeight="1">
      <c r="A29" s="6" t="s">
        <v>556</v>
      </c>
      <c r="B29" s="148">
        <v>61.4</v>
      </c>
      <c r="C29" s="154" t="s">
        <v>601</v>
      </c>
      <c r="D29" s="155">
        <v>85.3</v>
      </c>
      <c r="E29" s="151" t="s">
        <v>649</v>
      </c>
      <c r="F29" s="41"/>
    </row>
    <row r="30" spans="1:6" ht="17.45" customHeight="1">
      <c r="A30" s="6" t="s">
        <v>557</v>
      </c>
      <c r="B30" s="148">
        <v>60.5</v>
      </c>
      <c r="C30" s="154" t="s">
        <v>603</v>
      </c>
      <c r="D30" s="155">
        <v>49.8</v>
      </c>
      <c r="E30" s="152" t="s">
        <v>441</v>
      </c>
      <c r="F30" s="145">
        <v>48.9</v>
      </c>
    </row>
    <row r="31" spans="1:6" s="42" customFormat="1" ht="17.45" customHeight="1">
      <c r="A31" s="146" t="s">
        <v>441</v>
      </c>
      <c r="B31" s="149">
        <v>48.9</v>
      </c>
      <c r="C31" s="154" t="s">
        <v>556</v>
      </c>
      <c r="D31" s="158">
        <v>61.4</v>
      </c>
      <c r="E31" s="151" t="s">
        <v>652</v>
      </c>
      <c r="F31" s="147">
        <v>22.7</v>
      </c>
    </row>
    <row r="32" spans="1:6" ht="17.45" customHeight="1">
      <c r="A32" s="6" t="s">
        <v>560</v>
      </c>
      <c r="B32" s="148">
        <v>71.599999999999994</v>
      </c>
      <c r="C32" s="154" t="s">
        <v>605</v>
      </c>
      <c r="D32" s="155">
        <v>77.900000000000006</v>
      </c>
      <c r="E32" s="151" t="s">
        <v>653</v>
      </c>
      <c r="F32" s="41">
        <v>24.7</v>
      </c>
    </row>
    <row r="33" spans="1:6" ht="17.45" customHeight="1">
      <c r="A33" s="6" t="s">
        <v>562</v>
      </c>
      <c r="B33" s="148">
        <v>86.7</v>
      </c>
      <c r="C33" s="157" t="s">
        <v>441</v>
      </c>
      <c r="D33" s="156">
        <v>48.9</v>
      </c>
      <c r="E33" s="151" t="s">
        <v>655</v>
      </c>
      <c r="F33" s="41">
        <v>4.4000000000000004</v>
      </c>
    </row>
    <row r="34" spans="1:6" ht="17.45" customHeight="1">
      <c r="A34" s="6" t="s">
        <v>563</v>
      </c>
      <c r="B34" s="148">
        <v>46.3</v>
      </c>
      <c r="C34" s="154" t="s">
        <v>607</v>
      </c>
      <c r="D34" s="155">
        <v>21.9</v>
      </c>
      <c r="E34" s="151" t="s">
        <v>657</v>
      </c>
      <c r="F34" s="41">
        <v>43.8</v>
      </c>
    </row>
    <row r="35" spans="1:6" ht="17.45" customHeight="1">
      <c r="A35" s="6" t="s">
        <v>565</v>
      </c>
      <c r="B35" s="148">
        <v>16.2</v>
      </c>
      <c r="C35" s="154" t="s">
        <v>608</v>
      </c>
      <c r="D35" s="155">
        <v>28.9</v>
      </c>
      <c r="E35" s="151" t="s">
        <v>565</v>
      </c>
      <c r="F35" s="41">
        <v>16.2</v>
      </c>
    </row>
    <row r="36" spans="1:6" ht="17.45" customHeight="1">
      <c r="A36" s="6" t="s">
        <v>567</v>
      </c>
      <c r="B36" s="148">
        <v>89.8</v>
      </c>
      <c r="C36" s="154" t="s">
        <v>563</v>
      </c>
      <c r="D36" s="155"/>
      <c r="E36" s="151" t="s">
        <v>659</v>
      </c>
      <c r="F36" s="41">
        <v>15.4</v>
      </c>
    </row>
    <row r="37" spans="1:6" ht="17.45" customHeight="1">
      <c r="A37" s="6" t="s">
        <v>568</v>
      </c>
      <c r="B37" s="148">
        <v>84.2</v>
      </c>
      <c r="C37" s="154" t="s">
        <v>610</v>
      </c>
      <c r="D37" s="155">
        <v>88</v>
      </c>
      <c r="E37" s="151" t="s">
        <v>661</v>
      </c>
      <c r="F37" s="41">
        <v>18.5</v>
      </c>
    </row>
    <row r="38" spans="1:6" ht="17.45" customHeight="1">
      <c r="A38" s="6" t="s">
        <v>569</v>
      </c>
      <c r="B38" s="148">
        <v>54.9</v>
      </c>
      <c r="C38" s="154"/>
      <c r="D38" s="155"/>
      <c r="E38" s="151"/>
      <c r="F38" s="41"/>
    </row>
    <row r="40" spans="1:6" ht="14.25" customHeight="1">
      <c r="A40" s="598"/>
      <c r="B40" s="598"/>
      <c r="C40" s="598"/>
      <c r="D40" s="598"/>
      <c r="E40" s="598"/>
      <c r="F40" s="598"/>
    </row>
    <row r="41" spans="1:6" ht="30.75" customHeight="1">
      <c r="A41" s="552" t="s">
        <v>613</v>
      </c>
      <c r="B41" s="552"/>
      <c r="C41" s="552"/>
      <c r="D41" s="552"/>
      <c r="E41" s="552"/>
      <c r="F41" s="552"/>
    </row>
  </sheetData>
  <mergeCells count="6">
    <mergeCell ref="A41:F41"/>
    <mergeCell ref="A40:F40"/>
    <mergeCell ref="A1:G1"/>
    <mergeCell ref="A2:B2"/>
    <mergeCell ref="C2:D2"/>
    <mergeCell ref="E2:F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120"/>
  <sheetViews>
    <sheetView topLeftCell="A104" workbookViewId="0">
      <selection activeCell="H44" sqref="H44"/>
    </sheetView>
  </sheetViews>
  <sheetFormatPr defaultRowHeight="15"/>
  <cols>
    <col min="1" max="1" width="21.140625" customWidth="1"/>
    <col min="2" max="2" width="23.85546875" customWidth="1"/>
    <col min="3" max="3" width="26.42578125" customWidth="1"/>
    <col min="11" max="11" width="12.85546875" customWidth="1"/>
    <col min="12" max="12" width="13.42578125" customWidth="1"/>
  </cols>
  <sheetData>
    <row r="2" spans="1:4" ht="15.75">
      <c r="A2" s="603" t="s">
        <v>737</v>
      </c>
      <c r="B2" s="603"/>
      <c r="C2" s="603"/>
    </row>
    <row r="3" spans="1:4" ht="54" customHeight="1">
      <c r="A3" s="18"/>
      <c r="B3" s="528" t="s">
        <v>738</v>
      </c>
      <c r="C3" s="528" t="s">
        <v>739</v>
      </c>
      <c r="D3" s="188"/>
    </row>
    <row r="4" spans="1:4">
      <c r="A4" s="6" t="s">
        <v>507</v>
      </c>
      <c r="B4" s="185">
        <v>16</v>
      </c>
      <c r="C4" s="185">
        <v>7.6</v>
      </c>
      <c r="D4" s="188"/>
    </row>
    <row r="5" spans="1:4">
      <c r="A5" s="6" t="s">
        <v>509</v>
      </c>
      <c r="B5" s="185">
        <v>5.0999999999999996</v>
      </c>
      <c r="C5" s="185" t="s">
        <v>221</v>
      </c>
      <c r="D5" s="188"/>
    </row>
    <row r="6" spans="1:4">
      <c r="A6" s="6" t="s">
        <v>511</v>
      </c>
      <c r="B6" s="185">
        <v>15.3</v>
      </c>
      <c r="C6" s="185">
        <v>5.2</v>
      </c>
      <c r="D6" s="188"/>
    </row>
    <row r="7" spans="1:4">
      <c r="A7" s="6" t="s">
        <v>513</v>
      </c>
      <c r="B7" s="185">
        <v>27.2</v>
      </c>
      <c r="C7" s="185">
        <v>1.6</v>
      </c>
      <c r="D7" s="188"/>
    </row>
    <row r="8" spans="1:4">
      <c r="A8" s="6" t="s">
        <v>515</v>
      </c>
      <c r="B8" s="185">
        <v>45.9</v>
      </c>
      <c r="C8" s="185">
        <v>1.9</v>
      </c>
      <c r="D8" s="188"/>
    </row>
    <row r="9" spans="1:4">
      <c r="A9" s="6" t="s">
        <v>517</v>
      </c>
      <c r="B9" s="185">
        <v>2.7</v>
      </c>
      <c r="C9" s="185">
        <v>16.5</v>
      </c>
      <c r="D9" s="188"/>
    </row>
    <row r="10" spans="1:4">
      <c r="A10" s="6" t="s">
        <v>519</v>
      </c>
      <c r="B10" s="185">
        <v>40.5</v>
      </c>
      <c r="C10" s="185">
        <v>6.3</v>
      </c>
      <c r="D10" s="188"/>
    </row>
    <row r="11" spans="1:4">
      <c r="A11" s="6" t="s">
        <v>521</v>
      </c>
      <c r="B11" s="185">
        <v>30.6</v>
      </c>
      <c r="C11" s="185">
        <v>2.7</v>
      </c>
      <c r="D11" s="188"/>
    </row>
    <row r="12" spans="1:4">
      <c r="A12" s="6" t="s">
        <v>523</v>
      </c>
      <c r="B12" s="185">
        <v>6.9</v>
      </c>
      <c r="C12" s="185" t="s">
        <v>221</v>
      </c>
      <c r="D12" s="188"/>
    </row>
    <row r="13" spans="1:4">
      <c r="A13" s="6" t="s">
        <v>525</v>
      </c>
      <c r="B13" s="185">
        <v>10.5</v>
      </c>
      <c r="C13" s="185">
        <v>3.6</v>
      </c>
      <c r="D13" s="188"/>
    </row>
    <row r="14" spans="1:4">
      <c r="A14" s="6" t="s">
        <v>526</v>
      </c>
      <c r="B14" s="185">
        <v>27.2</v>
      </c>
      <c r="C14" s="185">
        <v>3.4</v>
      </c>
      <c r="D14" s="188"/>
    </row>
    <row r="15" spans="1:4">
      <c r="A15" s="6" t="s">
        <v>528</v>
      </c>
      <c r="B15" s="185">
        <v>6.8</v>
      </c>
      <c r="C15" s="185">
        <v>8.6999999999999993</v>
      </c>
      <c r="D15" s="188"/>
    </row>
    <row r="16" spans="1:4">
      <c r="A16" s="6" t="s">
        <v>530</v>
      </c>
      <c r="B16" s="185">
        <v>6.5</v>
      </c>
      <c r="C16" s="185">
        <v>17.2</v>
      </c>
      <c r="D16" s="188"/>
    </row>
    <row r="17" spans="1:4">
      <c r="A17" s="6" t="s">
        <v>532</v>
      </c>
      <c r="B17" s="185">
        <v>27</v>
      </c>
      <c r="C17" s="185">
        <v>9.4</v>
      </c>
      <c r="D17" s="188"/>
    </row>
    <row r="18" spans="1:4">
      <c r="A18" s="6" t="s">
        <v>534</v>
      </c>
      <c r="B18" s="185">
        <v>29.4</v>
      </c>
      <c r="C18" s="185">
        <v>0.8</v>
      </c>
      <c r="D18" s="188"/>
    </row>
    <row r="19" spans="1:4">
      <c r="A19" s="6" t="s">
        <v>536</v>
      </c>
      <c r="B19" s="185">
        <v>10.6</v>
      </c>
      <c r="C19" s="185">
        <v>5.5</v>
      </c>
      <c r="D19" s="188"/>
    </row>
    <row r="20" spans="1:4">
      <c r="A20" s="6" t="s">
        <v>538</v>
      </c>
      <c r="B20" s="185">
        <v>78.8</v>
      </c>
      <c r="C20" s="185" t="s">
        <v>221</v>
      </c>
      <c r="D20" s="188"/>
    </row>
    <row r="21" spans="1:4">
      <c r="A21" s="6" t="s">
        <v>540</v>
      </c>
      <c r="B21" s="185">
        <v>19</v>
      </c>
      <c r="C21" s="185" t="s">
        <v>221</v>
      </c>
      <c r="D21" s="188"/>
    </row>
    <row r="22" spans="1:4">
      <c r="A22" s="6" t="s">
        <v>542</v>
      </c>
      <c r="B22" s="185">
        <v>48.1</v>
      </c>
      <c r="C22" s="185">
        <v>1.9</v>
      </c>
      <c r="D22" s="188"/>
    </row>
    <row r="23" spans="1:4">
      <c r="A23" s="6" t="s">
        <v>544</v>
      </c>
      <c r="B23" s="185">
        <v>13.1</v>
      </c>
      <c r="C23" s="185">
        <v>6.2</v>
      </c>
      <c r="D23" s="188"/>
    </row>
    <row r="24" spans="1:4">
      <c r="A24" s="6" t="s">
        <v>546</v>
      </c>
      <c r="B24" s="185">
        <v>3.2</v>
      </c>
      <c r="C24" s="185" t="s">
        <v>221</v>
      </c>
      <c r="D24" s="188"/>
    </row>
    <row r="25" spans="1:4">
      <c r="A25" s="6" t="s">
        <v>548</v>
      </c>
      <c r="B25" s="185">
        <v>5.6</v>
      </c>
      <c r="C25" s="185" t="s">
        <v>221</v>
      </c>
      <c r="D25" s="188"/>
    </row>
    <row r="26" spans="1:4">
      <c r="A26" s="6" t="s">
        <v>550</v>
      </c>
      <c r="B26" s="185">
        <v>3.9</v>
      </c>
      <c r="C26" s="185">
        <v>8.8000000000000007</v>
      </c>
      <c r="D26" s="188"/>
    </row>
    <row r="27" spans="1:4">
      <c r="A27" s="6" t="s">
        <v>552</v>
      </c>
      <c r="B27" s="185" t="s">
        <v>221</v>
      </c>
      <c r="C27" s="185">
        <v>18.3</v>
      </c>
      <c r="D27" s="188"/>
    </row>
    <row r="28" spans="1:4">
      <c r="A28" s="6" t="s">
        <v>554</v>
      </c>
      <c r="B28" s="185">
        <v>24.5</v>
      </c>
      <c r="C28" s="185">
        <v>1.6</v>
      </c>
      <c r="D28" s="188"/>
    </row>
    <row r="29" spans="1:4">
      <c r="A29" s="6" t="s">
        <v>556</v>
      </c>
      <c r="B29" s="185">
        <v>29.6</v>
      </c>
      <c r="C29" s="185">
        <v>0.6</v>
      </c>
      <c r="D29" s="188"/>
    </row>
    <row r="30" spans="1:4">
      <c r="A30" s="6" t="s">
        <v>557</v>
      </c>
      <c r="B30" s="185">
        <v>10.5</v>
      </c>
      <c r="C30" s="185">
        <v>5.7</v>
      </c>
      <c r="D30" s="188"/>
    </row>
    <row r="31" spans="1:4">
      <c r="A31" s="146" t="s">
        <v>441</v>
      </c>
      <c r="B31" s="186">
        <v>7</v>
      </c>
      <c r="C31" s="187">
        <v>19</v>
      </c>
      <c r="D31" s="188"/>
    </row>
    <row r="32" spans="1:4">
      <c r="A32" s="6" t="s">
        <v>560</v>
      </c>
      <c r="B32" s="185">
        <v>29.9</v>
      </c>
      <c r="C32" s="185">
        <v>5.8</v>
      </c>
      <c r="D32" s="188"/>
    </row>
    <row r="33" spans="1:11">
      <c r="A33" s="6" t="s">
        <v>562</v>
      </c>
      <c r="B33" s="185">
        <v>44.7</v>
      </c>
      <c r="C33" s="187">
        <v>3.3</v>
      </c>
      <c r="D33" s="188"/>
    </row>
    <row r="34" spans="1:11">
      <c r="A34" s="6" t="s">
        <v>563</v>
      </c>
      <c r="B34" s="185">
        <v>13.4</v>
      </c>
      <c r="C34" s="185">
        <v>4</v>
      </c>
      <c r="D34" s="188"/>
    </row>
    <row r="35" spans="1:11">
      <c r="A35" s="6" t="s">
        <v>565</v>
      </c>
      <c r="B35" s="185">
        <v>6.4</v>
      </c>
      <c r="C35" s="185" t="s">
        <v>221</v>
      </c>
      <c r="D35" s="188"/>
      <c r="K35" t="s">
        <v>669</v>
      </c>
    </row>
    <row r="36" spans="1:11">
      <c r="A36" s="6" t="s">
        <v>567</v>
      </c>
      <c r="B36" s="185">
        <v>30.7</v>
      </c>
      <c r="C36" s="185">
        <v>2.4</v>
      </c>
      <c r="D36" s="188"/>
    </row>
    <row r="37" spans="1:11" ht="15" customHeight="1">
      <c r="A37" s="6" t="s">
        <v>568</v>
      </c>
      <c r="B37" s="185">
        <v>35.799999999999997</v>
      </c>
      <c r="C37" s="185">
        <v>3.5</v>
      </c>
      <c r="D37" s="188"/>
    </row>
    <row r="38" spans="1:11">
      <c r="A38" s="6" t="s">
        <v>569</v>
      </c>
      <c r="B38" s="5">
        <v>2.2000000000000002</v>
      </c>
      <c r="C38" s="5" t="s">
        <v>221</v>
      </c>
    </row>
    <row r="39" spans="1:11" ht="30.75" customHeight="1">
      <c r="A39" s="608" t="s">
        <v>740</v>
      </c>
      <c r="B39" s="608"/>
      <c r="C39" s="608"/>
    </row>
    <row r="41" spans="1:11">
      <c r="A41" t="s">
        <v>741</v>
      </c>
    </row>
    <row r="42" spans="1:11" ht="34.5" customHeight="1">
      <c r="A42" s="537" t="s">
        <v>742</v>
      </c>
      <c r="B42" s="537"/>
      <c r="C42" s="537"/>
    </row>
    <row r="44" spans="1:11" ht="51.75" customHeight="1">
      <c r="A44" s="537" t="s">
        <v>743</v>
      </c>
      <c r="B44" s="537"/>
      <c r="C44" s="537"/>
    </row>
    <row r="45" spans="1:11" ht="42.75" customHeight="1">
      <c r="A45" s="537" t="s">
        <v>744</v>
      </c>
      <c r="B45" s="537"/>
      <c r="C45" s="537"/>
    </row>
    <row r="46" spans="1:11" ht="20.25" customHeight="1">
      <c r="A46" s="537"/>
      <c r="B46" s="537"/>
      <c r="C46" s="537"/>
    </row>
    <row r="95" spans="11:12">
      <c r="K95" s="6" t="s">
        <v>573</v>
      </c>
      <c r="L95" s="185">
        <v>8.6</v>
      </c>
    </row>
    <row r="96" spans="11:12">
      <c r="K96" s="6" t="s">
        <v>507</v>
      </c>
      <c r="L96" s="185">
        <v>8.6</v>
      </c>
    </row>
    <row r="97" spans="11:12">
      <c r="K97" s="6" t="s">
        <v>511</v>
      </c>
      <c r="L97" s="185">
        <v>9.5</v>
      </c>
    </row>
    <row r="98" spans="11:12">
      <c r="K98" s="6" t="s">
        <v>513</v>
      </c>
      <c r="L98" s="185">
        <v>2.1</v>
      </c>
    </row>
    <row r="99" spans="11:12">
      <c r="K99" s="6" t="s">
        <v>515</v>
      </c>
      <c r="L99" s="185">
        <v>2</v>
      </c>
    </row>
    <row r="100" spans="11:12">
      <c r="K100" s="6" t="s">
        <v>517</v>
      </c>
      <c r="L100" s="185">
        <v>18.600000000000001</v>
      </c>
    </row>
    <row r="101" spans="11:12">
      <c r="K101" s="6" t="s">
        <v>519</v>
      </c>
      <c r="L101" s="185">
        <v>6.9</v>
      </c>
    </row>
    <row r="102" spans="11:12">
      <c r="K102" s="6" t="s">
        <v>521</v>
      </c>
      <c r="L102" s="185">
        <v>3.2</v>
      </c>
    </row>
    <row r="103" spans="11:12">
      <c r="K103" s="6" t="s">
        <v>526</v>
      </c>
      <c r="L103" s="185">
        <v>2.8</v>
      </c>
    </row>
    <row r="104" spans="11:12">
      <c r="K104" s="6" t="s">
        <v>528</v>
      </c>
      <c r="L104" s="185">
        <v>10.1</v>
      </c>
    </row>
    <row r="105" spans="11:12">
      <c r="K105" s="6" t="s">
        <v>530</v>
      </c>
      <c r="L105" s="185">
        <v>22.4</v>
      </c>
    </row>
    <row r="106" spans="11:12">
      <c r="K106" s="6" t="s">
        <v>532</v>
      </c>
      <c r="L106" s="185">
        <v>9.8000000000000007</v>
      </c>
    </row>
    <row r="107" spans="11:12">
      <c r="K107" s="6" t="s">
        <v>534</v>
      </c>
      <c r="L107" s="185">
        <v>1.2</v>
      </c>
    </row>
    <row r="108" spans="11:12">
      <c r="K108" s="6" t="s">
        <v>536</v>
      </c>
      <c r="L108" s="185">
        <v>6.3</v>
      </c>
    </row>
    <row r="109" spans="11:12">
      <c r="K109" s="6" t="s">
        <v>542</v>
      </c>
      <c r="L109" s="185">
        <v>0.8</v>
      </c>
    </row>
    <row r="110" spans="11:12">
      <c r="K110" s="6" t="s">
        <v>544</v>
      </c>
      <c r="L110" s="185">
        <v>6.7</v>
      </c>
    </row>
    <row r="111" spans="11:12">
      <c r="K111" s="6" t="s">
        <v>550</v>
      </c>
      <c r="L111" s="185">
        <v>10</v>
      </c>
    </row>
    <row r="112" spans="11:12">
      <c r="K112" s="6" t="s">
        <v>554</v>
      </c>
      <c r="L112" s="185">
        <v>2</v>
      </c>
    </row>
    <row r="113" spans="11:12">
      <c r="K113" s="6" t="s">
        <v>556</v>
      </c>
      <c r="L113" s="185">
        <v>1.1000000000000001</v>
      </c>
    </row>
    <row r="114" spans="11:12">
      <c r="K114" s="6" t="s">
        <v>557</v>
      </c>
      <c r="L114" s="185">
        <v>7.8</v>
      </c>
    </row>
    <row r="115" spans="11:12">
      <c r="K115" s="146" t="s">
        <v>441</v>
      </c>
      <c r="L115" s="187">
        <v>28.2</v>
      </c>
    </row>
    <row r="116" spans="11:12">
      <c r="K116" s="6" t="s">
        <v>560</v>
      </c>
      <c r="L116" s="185">
        <v>6</v>
      </c>
    </row>
    <row r="117" spans="11:12">
      <c r="K117" s="6" t="s">
        <v>562</v>
      </c>
      <c r="L117" s="187">
        <v>4.0999999999999996</v>
      </c>
    </row>
    <row r="118" spans="11:12">
      <c r="K118" s="6" t="s">
        <v>563</v>
      </c>
      <c r="L118" s="185">
        <v>4.8</v>
      </c>
    </row>
    <row r="119" spans="11:12">
      <c r="K119" s="6" t="s">
        <v>567</v>
      </c>
      <c r="L119" s="185">
        <v>2.6</v>
      </c>
    </row>
    <row r="120" spans="11:12">
      <c r="K120" s="6" t="s">
        <v>568</v>
      </c>
      <c r="L120" s="185">
        <v>3.6</v>
      </c>
    </row>
  </sheetData>
  <mergeCells count="6">
    <mergeCell ref="A2:C2"/>
    <mergeCell ref="A39:C39"/>
    <mergeCell ref="A44:C44"/>
    <mergeCell ref="A46:C46"/>
    <mergeCell ref="A42:C42"/>
    <mergeCell ref="A45:C45"/>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0"/>
  <sheetViews>
    <sheetView workbookViewId="0">
      <selection activeCell="A14" sqref="A14"/>
    </sheetView>
  </sheetViews>
  <sheetFormatPr defaultRowHeight="15"/>
  <cols>
    <col min="1" max="1" width="47.42578125" customWidth="1"/>
    <col min="2" max="2" width="12.140625" customWidth="1"/>
    <col min="3" max="3" width="10" customWidth="1"/>
    <col min="4" max="4" width="10.140625" customWidth="1"/>
    <col min="5" max="5" width="10.7109375" customWidth="1"/>
    <col min="6" max="6" width="10.5703125" customWidth="1"/>
    <col min="7" max="7" width="12" customWidth="1"/>
    <col min="8" max="8" width="12.5703125" customWidth="1"/>
    <col min="9" max="9" width="18.28515625" customWidth="1"/>
    <col min="13" max="13" width="11.28515625" customWidth="1"/>
  </cols>
  <sheetData>
    <row r="1" spans="1:9">
      <c r="B1" s="67"/>
      <c r="C1" s="67"/>
      <c r="D1" s="67"/>
      <c r="E1" s="67"/>
      <c r="F1" s="67"/>
      <c r="G1" s="67"/>
      <c r="H1" s="67"/>
    </row>
    <row r="2" spans="1:9" ht="21">
      <c r="A2" s="20"/>
      <c r="B2" s="609" t="s">
        <v>745</v>
      </c>
      <c r="C2" s="609"/>
      <c r="D2" s="609"/>
      <c r="E2" s="609"/>
      <c r="F2" s="609"/>
      <c r="G2" s="609"/>
      <c r="H2" s="609"/>
      <c r="I2" s="20"/>
    </row>
    <row r="3" spans="1:9" ht="45.75" customHeight="1">
      <c r="A3" s="172" t="s">
        <v>746</v>
      </c>
      <c r="B3" s="68">
        <v>2007</v>
      </c>
      <c r="C3" s="68">
        <v>2009</v>
      </c>
      <c r="D3" s="68">
        <v>2011</v>
      </c>
      <c r="E3" s="68">
        <v>2012</v>
      </c>
      <c r="F3" s="68">
        <v>2013</v>
      </c>
      <c r="G3" s="68">
        <v>2014</v>
      </c>
      <c r="H3" s="249" t="s">
        <v>747</v>
      </c>
      <c r="I3" s="249" t="s">
        <v>748</v>
      </c>
    </row>
    <row r="4" spans="1:9" ht="18" customHeight="1">
      <c r="A4" s="452" t="s">
        <v>749</v>
      </c>
      <c r="B4" s="453" t="s">
        <v>221</v>
      </c>
      <c r="C4" s="453" t="s">
        <v>221</v>
      </c>
      <c r="D4" s="453" t="s">
        <v>221</v>
      </c>
      <c r="E4" s="453" t="s">
        <v>221</v>
      </c>
      <c r="F4" s="453" t="s">
        <v>221</v>
      </c>
      <c r="G4" s="450">
        <v>726739</v>
      </c>
      <c r="H4" s="454" t="s">
        <v>362</v>
      </c>
      <c r="I4" s="456">
        <f>G4/37664537</f>
        <v>1.9295046690737231E-2</v>
      </c>
    </row>
    <row r="5" spans="1:9" ht="15" customHeight="1">
      <c r="A5" s="452" t="s">
        <v>750</v>
      </c>
      <c r="B5" s="453" t="s">
        <v>221</v>
      </c>
      <c r="C5" s="453" t="s">
        <v>221</v>
      </c>
      <c r="D5" s="453" t="s">
        <v>221</v>
      </c>
      <c r="E5" s="453" t="s">
        <v>221</v>
      </c>
      <c r="F5" s="453" t="s">
        <v>221</v>
      </c>
      <c r="G5" s="450">
        <v>2064995</v>
      </c>
      <c r="H5" s="454" t="s">
        <v>362</v>
      </c>
      <c r="I5" s="456">
        <f t="shared" ref="I5:I32" si="0">G5/37664537</f>
        <v>5.4825975957171598E-2</v>
      </c>
    </row>
    <row r="6" spans="1:9" ht="17.25" customHeight="1">
      <c r="A6" s="452" t="s">
        <v>751</v>
      </c>
      <c r="B6" s="453" t="s">
        <v>221</v>
      </c>
      <c r="C6" s="453" t="s">
        <v>221</v>
      </c>
      <c r="D6" s="453" t="s">
        <v>221</v>
      </c>
      <c r="E6" s="453" t="s">
        <v>221</v>
      </c>
      <c r="F6" s="453" t="s">
        <v>221</v>
      </c>
      <c r="G6" s="450">
        <v>1887189</v>
      </c>
      <c r="H6" s="454" t="s">
        <v>362</v>
      </c>
      <c r="I6" s="456">
        <f t="shared" si="0"/>
        <v>5.0105195770759108E-2</v>
      </c>
    </row>
    <row r="7" spans="1:9">
      <c r="A7" s="171" t="s">
        <v>752</v>
      </c>
      <c r="B7" s="69">
        <v>976219.70299999998</v>
      </c>
      <c r="C7" s="69">
        <v>1221545.0160000001</v>
      </c>
      <c r="D7" s="69">
        <v>2417664.7754974402</v>
      </c>
      <c r="E7" s="69">
        <v>2713054.747</v>
      </c>
      <c r="F7" s="69">
        <v>2854980</v>
      </c>
      <c r="G7" s="450">
        <v>2723367</v>
      </c>
      <c r="H7" s="455">
        <f>G7/B7-1</f>
        <v>1.7897070624889855</v>
      </c>
      <c r="I7" s="456">
        <f t="shared" si="0"/>
        <v>7.2305866921980211E-2</v>
      </c>
    </row>
    <row r="8" spans="1:9">
      <c r="A8" s="171" t="s">
        <v>753</v>
      </c>
      <c r="B8" s="453" t="s">
        <v>221</v>
      </c>
      <c r="C8" s="453" t="s">
        <v>221</v>
      </c>
      <c r="D8" s="453" t="s">
        <v>221</v>
      </c>
      <c r="E8" s="453" t="s">
        <v>221</v>
      </c>
      <c r="F8" s="453" t="s">
        <v>221</v>
      </c>
      <c r="G8" s="450">
        <v>4960879</v>
      </c>
      <c r="H8" s="454" t="s">
        <v>362</v>
      </c>
      <c r="I8" s="456">
        <f t="shared" si="0"/>
        <v>0.13171219919682006</v>
      </c>
    </row>
    <row r="9" spans="1:9">
      <c r="A9" s="171" t="s">
        <v>754</v>
      </c>
      <c r="B9" s="69">
        <v>101595.092</v>
      </c>
      <c r="C9" s="69">
        <v>183373.62299999999</v>
      </c>
      <c r="D9" s="69">
        <v>696088.84299278271</v>
      </c>
      <c r="E9" s="69">
        <v>916761.03299999901</v>
      </c>
      <c r="F9" s="69">
        <v>1260199</v>
      </c>
      <c r="G9" s="450">
        <v>1473769</v>
      </c>
      <c r="H9" s="455">
        <f>G9/B9-1</f>
        <v>13.506301150846932</v>
      </c>
      <c r="I9" s="456">
        <f t="shared" si="0"/>
        <v>3.9128822956193514E-2</v>
      </c>
    </row>
    <row r="10" spans="1:9">
      <c r="A10" s="171" t="s">
        <v>755</v>
      </c>
      <c r="B10" s="453" t="s">
        <v>221</v>
      </c>
      <c r="C10" s="453" t="s">
        <v>221</v>
      </c>
      <c r="D10" s="453" t="s">
        <v>221</v>
      </c>
      <c r="E10" s="453" t="s">
        <v>221</v>
      </c>
      <c r="F10" s="453" t="s">
        <v>221</v>
      </c>
      <c r="G10" s="450">
        <v>4624677</v>
      </c>
      <c r="H10" s="454" t="s">
        <v>362</v>
      </c>
      <c r="I10" s="456">
        <f t="shared" si="0"/>
        <v>0.12278597769567696</v>
      </c>
    </row>
    <row r="11" spans="1:9">
      <c r="A11" s="171" t="s">
        <v>756</v>
      </c>
      <c r="B11" s="69">
        <v>76253.948000000004</v>
      </c>
      <c r="C11" s="69">
        <v>107379.308</v>
      </c>
      <c r="D11" s="69">
        <v>468776.9712638855</v>
      </c>
      <c r="E11" s="69">
        <v>850555.22399999993</v>
      </c>
      <c r="F11" s="69">
        <v>1155775</v>
      </c>
      <c r="G11" s="450">
        <v>1293483</v>
      </c>
      <c r="H11" s="455">
        <f>G11/B11-1</f>
        <v>15.962833189961522</v>
      </c>
      <c r="I11" s="456">
        <f t="shared" si="0"/>
        <v>3.4342198338983963E-2</v>
      </c>
    </row>
    <row r="12" spans="1:9">
      <c r="A12" s="171" t="s">
        <v>757</v>
      </c>
      <c r="B12" s="69">
        <v>1826391.4140000001</v>
      </c>
      <c r="C12" s="69">
        <v>2564516.9210000001</v>
      </c>
      <c r="D12" s="69">
        <v>5557404.5841245605</v>
      </c>
      <c r="E12" s="69">
        <v>6635847.8080000002</v>
      </c>
      <c r="F12" s="69">
        <v>5456251</v>
      </c>
      <c r="G12" s="450">
        <v>4889967</v>
      </c>
      <c r="H12" s="455">
        <f>G12/B12-1</f>
        <v>1.6773926785444249</v>
      </c>
      <c r="I12" s="456">
        <f t="shared" si="0"/>
        <v>0.12982947327880334</v>
      </c>
    </row>
    <row r="13" spans="1:9">
      <c r="A13" s="171" t="s">
        <v>758</v>
      </c>
      <c r="B13" s="453" t="s">
        <v>221</v>
      </c>
      <c r="C13" s="453" t="s">
        <v>221</v>
      </c>
      <c r="D13" s="453" t="s">
        <v>221</v>
      </c>
      <c r="E13" s="453" t="s">
        <v>221</v>
      </c>
      <c r="F13" s="453" t="s">
        <v>221</v>
      </c>
      <c r="G13" s="450">
        <v>384693</v>
      </c>
      <c r="H13" s="454" t="s">
        <v>362</v>
      </c>
      <c r="I13" s="456">
        <f t="shared" si="0"/>
        <v>1.0213665974441687E-2</v>
      </c>
    </row>
    <row r="14" spans="1:9">
      <c r="A14" s="171" t="s">
        <v>759</v>
      </c>
      <c r="B14" s="453" t="s">
        <v>221</v>
      </c>
      <c r="C14" s="453" t="s">
        <v>221</v>
      </c>
      <c r="D14" s="453" t="s">
        <v>221</v>
      </c>
      <c r="E14" s="453" t="s">
        <v>221</v>
      </c>
      <c r="F14" s="453" t="s">
        <v>221</v>
      </c>
      <c r="G14" s="450">
        <v>10155522</v>
      </c>
      <c r="H14" s="454" t="s">
        <v>362</v>
      </c>
      <c r="I14" s="456">
        <f t="shared" si="0"/>
        <v>0.26963087320043255</v>
      </c>
    </row>
    <row r="15" spans="1:9">
      <c r="A15" s="171" t="s">
        <v>760</v>
      </c>
      <c r="B15" s="69">
        <v>40982.805999999997</v>
      </c>
      <c r="C15" s="69">
        <v>70559.698000000004</v>
      </c>
      <c r="D15" s="69">
        <v>140822.65686035159</v>
      </c>
      <c r="E15" s="69">
        <v>207229.70799999998</v>
      </c>
      <c r="F15" s="69">
        <v>258442</v>
      </c>
      <c r="G15" s="450">
        <v>177888</v>
      </c>
      <c r="H15" s="455">
        <f>G15/B15-1</f>
        <v>3.3405519866062861</v>
      </c>
      <c r="I15" s="456">
        <f t="shared" si="0"/>
        <v>4.7229573006565828E-3</v>
      </c>
    </row>
    <row r="16" spans="1:9">
      <c r="A16" s="171" t="s">
        <v>761</v>
      </c>
      <c r="B16" s="69">
        <v>423054.17199999897</v>
      </c>
      <c r="C16" s="69">
        <v>736786.22999999905</v>
      </c>
      <c r="D16" s="69">
        <v>3516817.8660669308</v>
      </c>
      <c r="E16" s="69">
        <v>4439020.5179999992</v>
      </c>
      <c r="F16" s="69">
        <v>4625833</v>
      </c>
      <c r="G16" s="450">
        <v>5588894</v>
      </c>
      <c r="H16" s="455">
        <f>G16/B16-1</f>
        <v>12.21082350654614</v>
      </c>
      <c r="I16" s="456">
        <f t="shared" si="0"/>
        <v>0.14838610653835993</v>
      </c>
    </row>
    <row r="17" spans="1:9">
      <c r="A17" s="171" t="s">
        <v>762</v>
      </c>
      <c r="B17" s="69">
        <v>669752.67799999996</v>
      </c>
      <c r="C17" s="69">
        <v>617407.554999999</v>
      </c>
      <c r="D17" s="69">
        <v>4616349.4508075658</v>
      </c>
      <c r="E17" s="69">
        <v>6609676.2810000284</v>
      </c>
      <c r="F17" s="69">
        <v>9348547</v>
      </c>
      <c r="G17" s="450">
        <v>15176300</v>
      </c>
      <c r="H17" s="455">
        <f>G17/B17-1</f>
        <v>21.659558518405806</v>
      </c>
      <c r="I17" s="456">
        <f t="shared" si="0"/>
        <v>0.40293340125221772</v>
      </c>
    </row>
    <row r="18" spans="1:9">
      <c r="A18" s="171" t="s">
        <v>763</v>
      </c>
      <c r="B18" s="69">
        <v>223852.274</v>
      </c>
      <c r="C18" s="69">
        <v>295894.446</v>
      </c>
      <c r="D18" s="69">
        <v>1284087.4938745506</v>
      </c>
      <c r="E18" s="69">
        <v>1792546.1940000001</v>
      </c>
      <c r="F18" s="69">
        <v>1904887</v>
      </c>
      <c r="G18" s="450">
        <v>1226148</v>
      </c>
      <c r="H18" s="455">
        <f>G18/B18-1</f>
        <v>4.477487354003828</v>
      </c>
      <c r="I18" s="456">
        <f t="shared" si="0"/>
        <v>3.2554442392322518E-2</v>
      </c>
    </row>
    <row r="19" spans="1:9">
      <c r="A19" s="171" t="s">
        <v>764</v>
      </c>
      <c r="B19" s="453" t="s">
        <v>221</v>
      </c>
      <c r="C19" s="453" t="s">
        <v>221</v>
      </c>
      <c r="D19" s="453" t="s">
        <v>221</v>
      </c>
      <c r="E19" s="453" t="s">
        <v>221</v>
      </c>
      <c r="F19" s="453" t="s">
        <v>221</v>
      </c>
      <c r="G19" s="450">
        <v>666132</v>
      </c>
      <c r="H19" s="454" t="s">
        <v>362</v>
      </c>
      <c r="I19" s="456">
        <f t="shared" si="0"/>
        <v>1.7685920312786534E-2</v>
      </c>
    </row>
    <row r="20" spans="1:9">
      <c r="A20" s="171" t="s">
        <v>765</v>
      </c>
      <c r="B20" s="69">
        <v>569469.23699999903</v>
      </c>
      <c r="C20" s="69">
        <v>978185.59199999797</v>
      </c>
      <c r="D20" s="69">
        <v>3335470.6810522098</v>
      </c>
      <c r="E20" s="69">
        <v>4504247.4019999988</v>
      </c>
      <c r="F20" s="69">
        <v>4942391</v>
      </c>
      <c r="G20" s="450">
        <v>3140085</v>
      </c>
      <c r="H20" s="455">
        <f>G20/B20-1</f>
        <v>4.5140555379991589</v>
      </c>
      <c r="I20" s="456">
        <f t="shared" si="0"/>
        <v>8.3369802209436419E-2</v>
      </c>
    </row>
    <row r="21" spans="1:9">
      <c r="A21" s="171" t="s">
        <v>766</v>
      </c>
      <c r="B21" s="453" t="s">
        <v>221</v>
      </c>
      <c r="C21" s="453" t="s">
        <v>221</v>
      </c>
      <c r="D21" s="453" t="s">
        <v>221</v>
      </c>
      <c r="E21" s="453" t="s">
        <v>221</v>
      </c>
      <c r="F21" s="453" t="s">
        <v>221</v>
      </c>
      <c r="G21" s="450">
        <v>3140085</v>
      </c>
      <c r="H21" s="454" t="s">
        <v>362</v>
      </c>
      <c r="I21" s="456">
        <f t="shared" si="0"/>
        <v>8.3369802209436419E-2</v>
      </c>
    </row>
    <row r="22" spans="1:9">
      <c r="A22" s="171" t="s">
        <v>767</v>
      </c>
      <c r="B22" s="69">
        <v>473028.282000001</v>
      </c>
      <c r="C22" s="69">
        <v>598034.68799999997</v>
      </c>
      <c r="D22" s="69">
        <v>1452649.4079380038</v>
      </c>
      <c r="E22" s="69">
        <v>1951172.6639999989</v>
      </c>
      <c r="F22" s="69">
        <v>2271668</v>
      </c>
      <c r="G22" s="450">
        <v>2160697</v>
      </c>
      <c r="H22" s="455">
        <f>G22/B22-1</f>
        <v>3.5677966460364745</v>
      </c>
      <c r="I22" s="456">
        <f t="shared" si="0"/>
        <v>5.7366880681421893E-2</v>
      </c>
    </row>
    <row r="23" spans="1:9">
      <c r="A23" s="171" t="s">
        <v>768</v>
      </c>
      <c r="B23" s="69">
        <v>568381.56200000097</v>
      </c>
      <c r="C23" s="69">
        <v>823343.97</v>
      </c>
      <c r="D23" s="69">
        <v>1344373.2059612279</v>
      </c>
      <c r="E23" s="69">
        <v>1748383.7189999991</v>
      </c>
      <c r="F23" s="69">
        <v>2119665</v>
      </c>
      <c r="G23" s="450">
        <v>1753495</v>
      </c>
      <c r="H23" s="455">
        <f>G23/B23-1</f>
        <v>2.0850666475349127</v>
      </c>
      <c r="I23" s="456">
        <f t="shared" si="0"/>
        <v>4.6555596846975709E-2</v>
      </c>
    </row>
    <row r="24" spans="1:9">
      <c r="A24" s="171" t="s">
        <v>769</v>
      </c>
      <c r="B24" s="69">
        <v>2163281.5589999999</v>
      </c>
      <c r="C24" s="69">
        <v>3082467.10200002</v>
      </c>
      <c r="D24" s="69">
        <v>7238727.4806508999</v>
      </c>
      <c r="E24" s="69">
        <v>8807462.6000000089</v>
      </c>
      <c r="F24" s="69">
        <v>8057518</v>
      </c>
      <c r="G24" s="450">
        <v>10244424</v>
      </c>
      <c r="H24" s="455">
        <f>G24/B24-1</f>
        <v>3.7355943831627698</v>
      </c>
      <c r="I24" s="456">
        <f t="shared" si="0"/>
        <v>0.27199123674346509</v>
      </c>
    </row>
    <row r="25" spans="1:9">
      <c r="A25" s="171" t="s">
        <v>770</v>
      </c>
      <c r="B25" s="69">
        <v>106210.177</v>
      </c>
      <c r="C25" s="69">
        <v>226183.484</v>
      </c>
      <c r="D25" s="69">
        <v>312470.70103454561</v>
      </c>
      <c r="E25" s="69">
        <v>359629.41399999999</v>
      </c>
      <c r="F25" s="69">
        <v>482148</v>
      </c>
      <c r="G25" s="450">
        <v>317039</v>
      </c>
      <c r="H25" s="455">
        <f>G25/B25-1</f>
        <v>1.9850152683579467</v>
      </c>
      <c r="I25" s="456">
        <f t="shared" si="0"/>
        <v>8.4174405223672345E-3</v>
      </c>
    </row>
    <row r="26" spans="1:9">
      <c r="A26" s="171" t="s">
        <v>771</v>
      </c>
      <c r="B26" s="69">
        <v>284434.234</v>
      </c>
      <c r="C26" s="69">
        <v>391628.12900000002</v>
      </c>
      <c r="D26" s="69">
        <v>728605.59268951381</v>
      </c>
      <c r="E26" s="69">
        <v>934378.28799999994</v>
      </c>
      <c r="F26" s="69">
        <v>963066</v>
      </c>
      <c r="G26" s="450">
        <v>288891</v>
      </c>
      <c r="H26" s="455">
        <f>G26/B26-1</f>
        <v>1.5668880420350639E-2</v>
      </c>
      <c r="I26" s="456">
        <f t="shared" si="0"/>
        <v>7.6701062328205444E-3</v>
      </c>
    </row>
    <row r="27" spans="1:9">
      <c r="A27" s="171" t="s">
        <v>772</v>
      </c>
      <c r="B27" s="453" t="s">
        <v>221</v>
      </c>
      <c r="C27" s="453" t="s">
        <v>221</v>
      </c>
      <c r="D27" s="453" t="s">
        <v>221</v>
      </c>
      <c r="E27" s="453" t="s">
        <v>221</v>
      </c>
      <c r="F27" s="453" t="s">
        <v>221</v>
      </c>
      <c r="G27" s="450">
        <v>1612423</v>
      </c>
      <c r="H27" s="454" t="s">
        <v>362</v>
      </c>
      <c r="I27" s="456">
        <f t="shared" si="0"/>
        <v>4.2810110741571046E-2</v>
      </c>
    </row>
    <row r="28" spans="1:9">
      <c r="A28" s="171" t="s">
        <v>773</v>
      </c>
      <c r="B28" s="453" t="s">
        <v>221</v>
      </c>
      <c r="C28" s="453" t="s">
        <v>221</v>
      </c>
      <c r="D28" s="453" t="s">
        <v>221</v>
      </c>
      <c r="E28" s="453" t="s">
        <v>221</v>
      </c>
      <c r="F28" s="453" t="s">
        <v>221</v>
      </c>
      <c r="G28" s="450">
        <v>490943</v>
      </c>
      <c r="H28" s="454" t="s">
        <v>362</v>
      </c>
      <c r="I28" s="456">
        <f t="shared" si="0"/>
        <v>1.3034621930969176E-2</v>
      </c>
    </row>
    <row r="29" spans="1:9">
      <c r="A29" s="171" t="s">
        <v>774</v>
      </c>
      <c r="B29" s="453" t="s">
        <v>221</v>
      </c>
      <c r="C29" s="453" t="s">
        <v>221</v>
      </c>
      <c r="D29" s="453" t="s">
        <v>221</v>
      </c>
      <c r="E29" s="453" t="s">
        <v>221</v>
      </c>
      <c r="F29" s="453" t="s">
        <v>221</v>
      </c>
      <c r="G29" s="450">
        <v>3205932</v>
      </c>
      <c r="H29" s="454" t="s">
        <v>362</v>
      </c>
      <c r="I29" s="456">
        <f t="shared" si="0"/>
        <v>8.5118051497619626E-2</v>
      </c>
    </row>
    <row r="30" spans="1:9">
      <c r="A30" s="171" t="s">
        <v>775</v>
      </c>
      <c r="B30" s="453" t="s">
        <v>221</v>
      </c>
      <c r="C30" s="453" t="s">
        <v>221</v>
      </c>
      <c r="D30" s="453" t="s">
        <v>221</v>
      </c>
      <c r="E30" s="453" t="s">
        <v>221</v>
      </c>
      <c r="F30" s="453" t="s">
        <v>221</v>
      </c>
      <c r="G30" s="450">
        <v>4042773</v>
      </c>
      <c r="H30" s="454" t="s">
        <v>362</v>
      </c>
      <c r="I30" s="456">
        <f t="shared" si="0"/>
        <v>0.10733632541400948</v>
      </c>
    </row>
    <row r="31" spans="1:9">
      <c r="A31" s="171" t="s">
        <v>776</v>
      </c>
      <c r="B31" s="69">
        <v>90825.627999999895</v>
      </c>
      <c r="C31" s="69">
        <v>112168.704</v>
      </c>
      <c r="D31" s="69">
        <v>234196.53524780271</v>
      </c>
      <c r="E31" s="69">
        <v>290409.95599999995</v>
      </c>
      <c r="F31" s="69">
        <v>355751</v>
      </c>
      <c r="G31" s="450">
        <v>182280</v>
      </c>
      <c r="H31" s="455">
        <f>G31/B31-1</f>
        <v>1.0069225395281629</v>
      </c>
      <c r="I31" s="456">
        <f t="shared" si="0"/>
        <v>4.8395656635842887E-3</v>
      </c>
    </row>
    <row r="32" spans="1:9">
      <c r="A32" s="171" t="s">
        <v>777</v>
      </c>
      <c r="B32" s="453" t="s">
        <v>221</v>
      </c>
      <c r="C32" s="453" t="s">
        <v>221</v>
      </c>
      <c r="D32" s="453" t="s">
        <v>221</v>
      </c>
      <c r="E32" s="453" t="s">
        <v>221</v>
      </c>
      <c r="F32" s="453" t="s">
        <v>221</v>
      </c>
      <c r="G32" s="450"/>
      <c r="H32" s="454" t="s">
        <v>362</v>
      </c>
      <c r="I32" s="456">
        <f t="shared" si="0"/>
        <v>0</v>
      </c>
    </row>
    <row r="33" spans="1:9" ht="20.25" customHeight="1">
      <c r="A33" s="66" t="s">
        <v>778</v>
      </c>
    </row>
    <row r="35" spans="1:9" ht="18.75" customHeight="1">
      <c r="A35" s="451" t="s">
        <v>779</v>
      </c>
    </row>
    <row r="36" spans="1:9" ht="62.25" customHeight="1">
      <c r="A36" s="610" t="s">
        <v>780</v>
      </c>
      <c r="B36" s="610"/>
      <c r="C36" s="610"/>
      <c r="D36" s="610"/>
      <c r="E36" s="610"/>
      <c r="F36" s="610"/>
      <c r="G36" s="610"/>
      <c r="H36" s="610"/>
      <c r="I36" s="610"/>
    </row>
    <row r="37" spans="1:9" ht="20.25" customHeight="1">
      <c r="A37" s="451" t="s">
        <v>781</v>
      </c>
    </row>
    <row r="49" ht="25.5" customHeight="1"/>
    <row r="50" ht="26.25" customHeight="1"/>
  </sheetData>
  <mergeCells count="2">
    <mergeCell ref="B2:H2"/>
    <mergeCell ref="A36:I36"/>
  </mergeCell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O2:T60"/>
  <sheetViews>
    <sheetView workbookViewId="0">
      <selection activeCell="L33" sqref="L33"/>
    </sheetView>
  </sheetViews>
  <sheetFormatPr defaultRowHeight="15"/>
  <cols>
    <col min="19" max="19" width="9.5703125" customWidth="1"/>
  </cols>
  <sheetData>
    <row r="2" spans="15:19" ht="18.75">
      <c r="O2" s="20"/>
      <c r="P2" s="457"/>
    </row>
    <row r="3" spans="15:19">
      <c r="O3" s="172" t="s">
        <v>746</v>
      </c>
      <c r="P3" s="249"/>
    </row>
    <row r="4" spans="15:19">
      <c r="O4" s="171" t="s">
        <v>752</v>
      </c>
      <c r="P4" s="455"/>
      <c r="S4" s="458">
        <v>1.7897070624889855</v>
      </c>
    </row>
    <row r="5" spans="15:19">
      <c r="O5" s="171" t="s">
        <v>754</v>
      </c>
      <c r="P5" s="455"/>
      <c r="S5" s="458">
        <v>13.506301150846932</v>
      </c>
    </row>
    <row r="6" spans="15:19" ht="39">
      <c r="O6" s="304" t="s">
        <v>782</v>
      </c>
      <c r="P6" s="455"/>
      <c r="S6" s="458">
        <v>15.962833189961522</v>
      </c>
    </row>
    <row r="7" spans="15:19">
      <c r="O7" s="171" t="s">
        <v>757</v>
      </c>
      <c r="P7" s="455"/>
      <c r="S7" s="458">
        <v>1.6773926785444249</v>
      </c>
    </row>
    <row r="8" spans="15:19">
      <c r="O8" s="171" t="s">
        <v>760</v>
      </c>
      <c r="P8" s="455"/>
      <c r="S8" s="458">
        <v>3.3405519866062861</v>
      </c>
    </row>
    <row r="9" spans="15:19">
      <c r="O9" s="171" t="s">
        <v>761</v>
      </c>
      <c r="P9" s="455"/>
      <c r="S9" s="458">
        <v>12.21082350654614</v>
      </c>
    </row>
    <row r="10" spans="15:19">
      <c r="O10" s="171" t="s">
        <v>762</v>
      </c>
      <c r="P10" s="455"/>
      <c r="S10" s="458">
        <v>21.659558518405806</v>
      </c>
    </row>
    <row r="11" spans="15:19">
      <c r="O11" s="171" t="s">
        <v>763</v>
      </c>
      <c r="P11" s="455"/>
      <c r="S11" s="458">
        <v>4.477487354003828</v>
      </c>
    </row>
    <row r="12" spans="15:19">
      <c r="O12" s="171" t="s">
        <v>765</v>
      </c>
      <c r="P12" s="455"/>
      <c r="S12" s="458">
        <v>4.5140555379991589</v>
      </c>
    </row>
    <row r="13" spans="15:19">
      <c r="O13" s="171" t="s">
        <v>767</v>
      </c>
      <c r="P13" s="455"/>
      <c r="S13" s="458">
        <v>3.5677966460364745</v>
      </c>
    </row>
    <row r="14" spans="15:19">
      <c r="O14" s="171" t="s">
        <v>768</v>
      </c>
      <c r="P14" s="455"/>
      <c r="S14" s="458">
        <v>2.0850666475349127</v>
      </c>
    </row>
    <row r="15" spans="15:19">
      <c r="O15" s="171" t="s">
        <v>769</v>
      </c>
      <c r="P15" s="455"/>
      <c r="S15" s="458">
        <v>3.7355943831627698</v>
      </c>
    </row>
    <row r="16" spans="15:19">
      <c r="O16" s="171" t="s">
        <v>770</v>
      </c>
      <c r="P16" s="455"/>
      <c r="S16" s="458">
        <v>1.9850152683579467</v>
      </c>
    </row>
    <row r="17" spans="15:19">
      <c r="O17" s="171" t="s">
        <v>771</v>
      </c>
      <c r="P17" s="455"/>
      <c r="S17" s="458">
        <v>1.5668880420350639E-2</v>
      </c>
    </row>
    <row r="29" spans="15:19" ht="15.75" customHeight="1"/>
    <row r="30" spans="15:19" ht="21" customHeight="1"/>
    <row r="34" spans="15:20">
      <c r="O34" s="452" t="s">
        <v>749</v>
      </c>
      <c r="T34" s="458">
        <v>1.9295046690737231E-2</v>
      </c>
    </row>
    <row r="35" spans="15:20" ht="18.75" customHeight="1">
      <c r="O35" s="452" t="s">
        <v>750</v>
      </c>
      <c r="T35" s="458">
        <v>5.4825975957171598E-2</v>
      </c>
    </row>
    <row r="36" spans="15:20">
      <c r="O36" s="452" t="s">
        <v>751</v>
      </c>
      <c r="T36" s="458">
        <v>5.0105195770759108E-2</v>
      </c>
    </row>
    <row r="37" spans="15:20">
      <c r="O37" s="171" t="s">
        <v>752</v>
      </c>
      <c r="T37" s="458">
        <v>7.2305866921980211E-2</v>
      </c>
    </row>
    <row r="38" spans="15:20">
      <c r="O38" s="171" t="s">
        <v>753</v>
      </c>
      <c r="T38" s="458">
        <v>0.13171219919682006</v>
      </c>
    </row>
    <row r="39" spans="15:20">
      <c r="O39" s="171" t="s">
        <v>754</v>
      </c>
      <c r="T39" s="458">
        <v>3.9128822956193514E-2</v>
      </c>
    </row>
    <row r="40" spans="15:20">
      <c r="O40" s="171" t="s">
        <v>755</v>
      </c>
      <c r="T40" s="458">
        <v>0.12278597769567696</v>
      </c>
    </row>
    <row r="41" spans="15:20">
      <c r="O41" s="171" t="s">
        <v>756</v>
      </c>
      <c r="T41" s="458">
        <v>3.4342198338983963E-2</v>
      </c>
    </row>
    <row r="42" spans="15:20">
      <c r="O42" s="171" t="s">
        <v>757</v>
      </c>
      <c r="T42" s="458">
        <v>0.12982947327880334</v>
      </c>
    </row>
    <row r="43" spans="15:20">
      <c r="O43" s="171" t="s">
        <v>758</v>
      </c>
      <c r="T43" s="458">
        <v>1.0213665974441687E-2</v>
      </c>
    </row>
    <row r="44" spans="15:20">
      <c r="O44" s="171" t="s">
        <v>759</v>
      </c>
      <c r="T44" s="458">
        <v>0.26963087320043255</v>
      </c>
    </row>
    <row r="45" spans="15:20">
      <c r="O45" s="171" t="s">
        <v>760</v>
      </c>
      <c r="T45" s="458">
        <v>4.7229573006565828E-3</v>
      </c>
    </row>
    <row r="46" spans="15:20">
      <c r="O46" s="171" t="s">
        <v>761</v>
      </c>
      <c r="T46" s="458">
        <v>0.14838610653835993</v>
      </c>
    </row>
    <row r="47" spans="15:20">
      <c r="O47" s="171" t="s">
        <v>762</v>
      </c>
      <c r="T47" s="458">
        <v>0.40293340125221772</v>
      </c>
    </row>
    <row r="48" spans="15:20">
      <c r="O48" s="171" t="s">
        <v>763</v>
      </c>
      <c r="T48" s="458">
        <v>3.2554442392322518E-2</v>
      </c>
    </row>
    <row r="49" spans="15:20">
      <c r="O49" s="171" t="s">
        <v>764</v>
      </c>
      <c r="T49" s="458">
        <v>1.7685920312786534E-2</v>
      </c>
    </row>
    <row r="50" spans="15:20">
      <c r="O50" s="171" t="s">
        <v>765</v>
      </c>
      <c r="T50" s="458">
        <v>8.3369802209436419E-2</v>
      </c>
    </row>
    <row r="51" spans="15:20">
      <c r="O51" s="171" t="s">
        <v>766</v>
      </c>
      <c r="T51" s="458">
        <v>8.3369802209436419E-2</v>
      </c>
    </row>
    <row r="52" spans="15:20">
      <c r="O52" s="171" t="s">
        <v>767</v>
      </c>
      <c r="T52" s="458">
        <v>5.7366880681421893E-2</v>
      </c>
    </row>
    <row r="53" spans="15:20">
      <c r="O53" s="171" t="s">
        <v>768</v>
      </c>
      <c r="T53" s="458">
        <v>4.6555596846975709E-2</v>
      </c>
    </row>
    <row r="54" spans="15:20">
      <c r="O54" s="171" t="s">
        <v>769</v>
      </c>
      <c r="T54" s="458">
        <v>0.27199123674346509</v>
      </c>
    </row>
    <row r="55" spans="15:20">
      <c r="O55" s="171" t="s">
        <v>770</v>
      </c>
      <c r="T55" s="458">
        <v>8.4174405223672345E-3</v>
      </c>
    </row>
    <row r="56" spans="15:20">
      <c r="O56" s="171" t="s">
        <v>771</v>
      </c>
      <c r="T56" s="458">
        <v>7.6701062328205444E-3</v>
      </c>
    </row>
    <row r="57" spans="15:20">
      <c r="O57" s="171" t="s">
        <v>772</v>
      </c>
      <c r="T57" s="458">
        <v>4.2810110741571046E-2</v>
      </c>
    </row>
    <row r="58" spans="15:20">
      <c r="O58" s="171" t="s">
        <v>773</v>
      </c>
      <c r="T58" s="458">
        <v>1.3034621930969176E-2</v>
      </c>
    </row>
    <row r="59" spans="15:20">
      <c r="O59" s="171" t="s">
        <v>774</v>
      </c>
      <c r="T59" s="458">
        <v>8.5118051497619626E-2</v>
      </c>
    </row>
    <row r="60" spans="15:20">
      <c r="O60" s="171" t="s">
        <v>775</v>
      </c>
      <c r="T60" s="458">
        <v>0.10733632541400948</v>
      </c>
    </row>
  </sheetData>
  <pageMargins left="0.7" right="0.7" top="0.75" bottom="0.75" header="0.3" footer="0.3"/>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B14"/>
  <sheetViews>
    <sheetView topLeftCell="A25" workbookViewId="0">
      <selection activeCell="M34" sqref="M34"/>
    </sheetView>
  </sheetViews>
  <sheetFormatPr defaultRowHeight="15"/>
  <cols>
    <col min="1" max="1" width="21.140625" customWidth="1"/>
    <col min="2" max="2" width="23" customWidth="1"/>
  </cols>
  <sheetData>
    <row r="3" spans="1:2" ht="34.5" customHeight="1">
      <c r="A3" s="585" t="s">
        <v>783</v>
      </c>
      <c r="B3" s="586"/>
    </row>
    <row r="4" spans="1:2" ht="15" customHeight="1">
      <c r="A4" s="515"/>
      <c r="B4" s="520"/>
    </row>
    <row r="5" spans="1:2" ht="26.25">
      <c r="A5" s="133" t="s">
        <v>784</v>
      </c>
      <c r="B5" s="140" t="s">
        <v>483</v>
      </c>
    </row>
    <row r="6" spans="1:2">
      <c r="A6" s="138" t="s">
        <v>759</v>
      </c>
      <c r="B6" s="189">
        <v>11.8</v>
      </c>
    </row>
    <row r="7" spans="1:2">
      <c r="A7" s="138" t="s">
        <v>785</v>
      </c>
      <c r="B7" s="189">
        <v>1.1000000000000001</v>
      </c>
    </row>
    <row r="8" spans="1:2">
      <c r="A8" s="138" t="s">
        <v>786</v>
      </c>
      <c r="B8" s="189">
        <v>3.8</v>
      </c>
    </row>
    <row r="9" spans="1:2">
      <c r="A9" s="138" t="s">
        <v>787</v>
      </c>
      <c r="B9" s="189">
        <v>4.9000000000000004</v>
      </c>
    </row>
    <row r="10" spans="1:2">
      <c r="A10" s="138" t="s">
        <v>788</v>
      </c>
      <c r="B10" s="437">
        <v>0.84</v>
      </c>
    </row>
    <row r="11" spans="1:2">
      <c r="A11" s="138" t="s">
        <v>774</v>
      </c>
      <c r="B11" s="436">
        <v>6.6</v>
      </c>
    </row>
    <row r="12" spans="1:2">
      <c r="A12" s="5" t="s">
        <v>789</v>
      </c>
      <c r="B12" s="5">
        <v>7.2</v>
      </c>
    </row>
    <row r="14" spans="1:2" ht="37.5" customHeight="1">
      <c r="A14" s="611" t="s">
        <v>790</v>
      </c>
      <c r="B14" s="611"/>
    </row>
  </sheetData>
  <mergeCells count="2">
    <mergeCell ref="A3:B3"/>
    <mergeCell ref="A14:B14"/>
  </mergeCells>
  <pageMargins left="0.70866141732283472" right="0.70866141732283472" top="0.74803149606299213" bottom="0.74803149606299213"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7"/>
  <sheetViews>
    <sheetView topLeftCell="A26" workbookViewId="0">
      <selection activeCell="O19" sqref="O19"/>
    </sheetView>
  </sheetViews>
  <sheetFormatPr defaultRowHeight="12.75"/>
  <cols>
    <col min="1" max="1" width="12.5703125" style="1" customWidth="1"/>
    <col min="2" max="2" width="14.5703125" style="1" customWidth="1"/>
    <col min="3" max="4" width="13.85546875" style="1" customWidth="1"/>
    <col min="5" max="5" width="14.42578125" style="1" customWidth="1"/>
    <col min="6" max="7" width="14.5703125" style="1" customWidth="1"/>
    <col min="8" max="8" width="16" style="1" customWidth="1"/>
    <col min="9" max="16384" width="9.140625" style="1"/>
  </cols>
  <sheetData>
    <row r="1" spans="1:8" ht="26.25" customHeight="1">
      <c r="A1" s="612" t="s">
        <v>791</v>
      </c>
      <c r="B1" s="612"/>
      <c r="C1" s="612"/>
      <c r="D1" s="612"/>
      <c r="E1" s="612"/>
      <c r="F1" s="612"/>
      <c r="G1" s="612"/>
      <c r="H1" s="612"/>
    </row>
    <row r="2" spans="1:8" ht="18">
      <c r="A2" s="613" t="s">
        <v>792</v>
      </c>
      <c r="B2" s="613"/>
      <c r="C2" s="613"/>
      <c r="D2" s="613"/>
      <c r="E2" s="613"/>
      <c r="F2" s="613"/>
      <c r="G2" s="613"/>
      <c r="H2" s="613"/>
    </row>
    <row r="3" spans="1:8" ht="20.25" customHeight="1">
      <c r="A3" s="619" t="s">
        <v>793</v>
      </c>
      <c r="B3" s="620"/>
      <c r="C3" s="620"/>
      <c r="D3" s="620"/>
      <c r="E3" s="620"/>
      <c r="F3" s="620"/>
      <c r="G3" s="620"/>
      <c r="H3" s="621"/>
    </row>
    <row r="4" spans="1:8" ht="20.25" customHeight="1">
      <c r="A4" s="250"/>
      <c r="B4" s="616">
        <v>2004</v>
      </c>
      <c r="C4" s="617"/>
      <c r="D4" s="617"/>
      <c r="E4" s="618">
        <v>2014</v>
      </c>
      <c r="F4" s="617"/>
      <c r="G4" s="617"/>
      <c r="H4" s="622" t="s">
        <v>794</v>
      </c>
    </row>
    <row r="5" spans="1:8" ht="57" customHeight="1">
      <c r="A5" s="253" t="s">
        <v>401</v>
      </c>
      <c r="B5" s="254" t="s">
        <v>795</v>
      </c>
      <c r="C5" s="106" t="s">
        <v>796</v>
      </c>
      <c r="D5" s="256" t="s">
        <v>400</v>
      </c>
      <c r="E5" s="255" t="s">
        <v>795</v>
      </c>
      <c r="F5" s="106" t="s">
        <v>796</v>
      </c>
      <c r="G5" s="518" t="s">
        <v>400</v>
      </c>
      <c r="H5" s="623"/>
    </row>
    <row r="6" spans="1:8">
      <c r="A6" s="52" t="s">
        <v>404</v>
      </c>
      <c r="B6" s="251">
        <v>1054815</v>
      </c>
      <c r="C6" s="251">
        <v>7408324</v>
      </c>
      <c r="D6" s="269">
        <f>B6/C6</f>
        <v>0.14238240660100718</v>
      </c>
      <c r="E6" s="257">
        <v>2862603</v>
      </c>
      <c r="F6" s="251">
        <v>11898053</v>
      </c>
      <c r="G6" s="459">
        <f>E6/F6</f>
        <v>0.24059423840186289</v>
      </c>
      <c r="H6" s="261">
        <f>E6/B6-1</f>
        <v>1.7138436597886835</v>
      </c>
    </row>
    <row r="7" spans="1:8">
      <c r="A7" s="52" t="s">
        <v>405</v>
      </c>
      <c r="B7" s="251">
        <v>277818</v>
      </c>
      <c r="C7" s="251">
        <v>801085</v>
      </c>
      <c r="D7" s="269">
        <f>B7/C7</f>
        <v>0.34680214958462585</v>
      </c>
      <c r="E7" s="257">
        <v>501091</v>
      </c>
      <c r="F7" s="251">
        <v>1175540</v>
      </c>
      <c r="G7" s="459">
        <f t="shared" ref="G7:G9" si="0">E7/F7</f>
        <v>0.4262645252394644</v>
      </c>
      <c r="H7" s="261">
        <f>E7/B7-1</f>
        <v>0.80366642910106623</v>
      </c>
    </row>
    <row r="8" spans="1:8">
      <c r="A8" s="52" t="s">
        <v>797</v>
      </c>
      <c r="B8" s="251">
        <v>166551</v>
      </c>
      <c r="C8" s="251">
        <v>253647</v>
      </c>
      <c r="D8" s="269">
        <f>B8/C8</f>
        <v>0.65662515227856033</v>
      </c>
      <c r="E8" s="257">
        <v>286538</v>
      </c>
      <c r="F8" s="251">
        <v>364740</v>
      </c>
      <c r="G8" s="459">
        <f t="shared" si="0"/>
        <v>0.78559521851181668</v>
      </c>
      <c r="H8" s="261">
        <f>E8/B8-1</f>
        <v>0.72042197284915721</v>
      </c>
    </row>
    <row r="9" spans="1:8" ht="13.5" thickBot="1">
      <c r="A9" s="51" t="s">
        <v>407</v>
      </c>
      <c r="B9" s="252">
        <v>1495562</v>
      </c>
      <c r="C9" s="252">
        <v>1679650</v>
      </c>
      <c r="D9" s="270">
        <f>B9/C9</f>
        <v>0.8904009763938916</v>
      </c>
      <c r="E9" s="258">
        <v>1586330</v>
      </c>
      <c r="F9" s="252">
        <v>1797829</v>
      </c>
      <c r="G9" s="460">
        <f t="shared" si="0"/>
        <v>0.88235866703674259</v>
      </c>
      <c r="H9" s="263">
        <f>E9/B9-1</f>
        <v>6.0691566113608042E-2</v>
      </c>
    </row>
    <row r="10" spans="1:8" ht="14.25" thickTop="1" thickBot="1">
      <c r="A10" s="50" t="s">
        <v>222</v>
      </c>
      <c r="B10" s="49">
        <f>SUM(B6:B9)</f>
        <v>2994746</v>
      </c>
      <c r="C10" s="49">
        <f>SUM(C6:C9)</f>
        <v>10142706</v>
      </c>
      <c r="D10" s="260">
        <f>B10/C10</f>
        <v>0.29526104769279521</v>
      </c>
      <c r="E10" s="259">
        <f>SUM(E6:E9)</f>
        <v>5236562</v>
      </c>
      <c r="F10" s="259">
        <f>SUM(F6:F9)</f>
        <v>15236162</v>
      </c>
      <c r="G10" s="461">
        <f>E10/F10</f>
        <v>0.34369298514940966</v>
      </c>
      <c r="H10" s="262">
        <f>E10/B10-1</f>
        <v>0.74858301839287877</v>
      </c>
    </row>
    <row r="11" spans="1:8" ht="29.25" customHeight="1" thickTop="1">
      <c r="A11" s="614" t="s">
        <v>798</v>
      </c>
      <c r="B11" s="614"/>
      <c r="C11" s="614"/>
      <c r="D11" s="614"/>
      <c r="E11" s="614"/>
      <c r="F11" s="614"/>
      <c r="G11" s="614"/>
    </row>
    <row r="12" spans="1:8" ht="12" customHeight="1">
      <c r="A12" s="615"/>
      <c r="B12" s="624"/>
      <c r="C12" s="624"/>
      <c r="D12" s="624"/>
      <c r="G12" s="1" t="s">
        <v>669</v>
      </c>
    </row>
    <row r="13" spans="1:8" ht="13.5" customHeight="1">
      <c r="A13" s="615" t="s">
        <v>799</v>
      </c>
      <c r="B13" s="615"/>
      <c r="C13" s="615"/>
      <c r="D13" s="615"/>
      <c r="E13" s="615"/>
      <c r="F13" s="615"/>
      <c r="G13" s="615"/>
    </row>
    <row r="34" spans="11:13">
      <c r="L34" s="1">
        <v>2004</v>
      </c>
      <c r="M34" s="1">
        <v>2013</v>
      </c>
    </row>
    <row r="35" spans="11:13">
      <c r="K35" s="52" t="s">
        <v>404</v>
      </c>
      <c r="L35" s="326">
        <v>0.14238240660100718</v>
      </c>
      <c r="M35" s="326">
        <v>0.24</v>
      </c>
    </row>
    <row r="36" spans="11:13">
      <c r="K36" s="52" t="s">
        <v>405</v>
      </c>
      <c r="L36" s="326">
        <v>0.34680214958462585</v>
      </c>
      <c r="M36" s="326">
        <v>0.43</v>
      </c>
    </row>
    <row r="37" spans="11:13">
      <c r="K37" s="52" t="s">
        <v>797</v>
      </c>
      <c r="L37" s="326">
        <v>0.65662515227856033</v>
      </c>
      <c r="M37" s="326">
        <v>0.79</v>
      </c>
    </row>
    <row r="38" spans="11:13">
      <c r="K38" s="51" t="s">
        <v>407</v>
      </c>
      <c r="L38" s="326">
        <v>0.8904009763938916</v>
      </c>
      <c r="M38" s="326">
        <v>0.87633508445022745</v>
      </c>
    </row>
    <row r="74" spans="11:12">
      <c r="K74" s="52" t="s">
        <v>404</v>
      </c>
      <c r="L74" s="326">
        <v>1.71</v>
      </c>
    </row>
    <row r="75" spans="11:12">
      <c r="K75" s="52" t="s">
        <v>405</v>
      </c>
      <c r="L75" s="326">
        <v>0.8</v>
      </c>
    </row>
    <row r="76" spans="11:12">
      <c r="K76" s="52" t="s">
        <v>797</v>
      </c>
      <c r="L76" s="326">
        <v>0.72</v>
      </c>
    </row>
    <row r="77" spans="11:12">
      <c r="K77" s="51" t="s">
        <v>407</v>
      </c>
      <c r="L77" s="326">
        <v>0.06</v>
      </c>
    </row>
  </sheetData>
  <mergeCells count="9">
    <mergeCell ref="A1:H1"/>
    <mergeCell ref="A2:H2"/>
    <mergeCell ref="A11:G11"/>
    <mergeCell ref="A13:G13"/>
    <mergeCell ref="B4:D4"/>
    <mergeCell ref="E4:G4"/>
    <mergeCell ref="A3:H3"/>
    <mergeCell ref="H4:H5"/>
    <mergeCell ref="A12:D12"/>
  </mergeCells>
  <pageMargins left="0.70866141732283472" right="0.70866141732283472" top="0.74803149606299213" bottom="0.74803149606299213" header="0.31496062992125984" footer="0.31496062992125984"/>
  <pageSetup paperSize="9" orientation="landscape" r:id="rId1"/>
  <ignoredErrors>
    <ignoredError sqref="B10" formulaRange="1"/>
    <ignoredError sqref="D10" formula="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P94"/>
  <sheetViews>
    <sheetView workbookViewId="0">
      <selection activeCell="N8" sqref="N8"/>
    </sheetView>
  </sheetViews>
  <sheetFormatPr defaultRowHeight="15"/>
  <cols>
    <col min="2" max="2" width="11.28515625" customWidth="1"/>
    <col min="3" max="3" width="13.5703125" customWidth="1"/>
    <col min="4" max="4" width="13" customWidth="1"/>
    <col min="5" max="5" width="12.28515625" customWidth="1"/>
    <col min="6" max="6" width="14.28515625" customWidth="1"/>
    <col min="7" max="7" width="15.42578125" customWidth="1"/>
    <col min="8" max="8" width="14.42578125" customWidth="1"/>
  </cols>
  <sheetData>
    <row r="3" spans="1:14" ht="21" customHeight="1">
      <c r="A3" s="619" t="s">
        <v>800</v>
      </c>
      <c r="B3" s="620"/>
      <c r="C3" s="620"/>
      <c r="D3" s="620"/>
      <c r="E3" s="620"/>
      <c r="F3" s="620"/>
      <c r="G3" s="620"/>
      <c r="H3" s="621"/>
      <c r="I3" s="1"/>
      <c r="J3" s="1"/>
      <c r="K3" s="1"/>
      <c r="L3" s="1"/>
      <c r="M3" s="1"/>
      <c r="N3" s="1"/>
    </row>
    <row r="4" spans="1:14">
      <c r="A4" s="250"/>
      <c r="B4" s="616">
        <v>2004</v>
      </c>
      <c r="C4" s="617"/>
      <c r="D4" s="617"/>
      <c r="E4" s="618">
        <v>2014</v>
      </c>
      <c r="F4" s="617"/>
      <c r="G4" s="617"/>
      <c r="H4" s="622" t="s">
        <v>801</v>
      </c>
      <c r="I4" s="1"/>
      <c r="J4" s="1"/>
      <c r="K4" s="1"/>
      <c r="L4" s="1"/>
      <c r="M4" s="1"/>
      <c r="N4" s="1"/>
    </row>
    <row r="5" spans="1:14" ht="76.5" customHeight="1">
      <c r="A5" s="253" t="s">
        <v>401</v>
      </c>
      <c r="B5" s="254" t="s">
        <v>795</v>
      </c>
      <c r="C5" s="106" t="s">
        <v>802</v>
      </c>
      <c r="D5" s="256" t="s">
        <v>400</v>
      </c>
      <c r="E5" s="255" t="s">
        <v>795</v>
      </c>
      <c r="F5" s="106" t="s">
        <v>796</v>
      </c>
      <c r="G5" s="518" t="s">
        <v>400</v>
      </c>
      <c r="H5" s="623"/>
      <c r="I5" s="1"/>
      <c r="J5" s="1"/>
      <c r="K5" s="1"/>
      <c r="L5" s="1"/>
      <c r="M5" s="1"/>
      <c r="N5" s="1"/>
    </row>
    <row r="6" spans="1:14">
      <c r="A6" s="52" t="s">
        <v>404</v>
      </c>
      <c r="B6" s="251">
        <v>1094499</v>
      </c>
      <c r="C6" s="251">
        <v>22791016</v>
      </c>
      <c r="D6" s="269">
        <f>B6/C6</f>
        <v>4.802326495668293E-2</v>
      </c>
      <c r="E6" s="257">
        <v>2941381</v>
      </c>
      <c r="F6" s="251">
        <v>29378208</v>
      </c>
      <c r="G6" s="459">
        <f>E6/F6</f>
        <v>0.10012118506343205</v>
      </c>
      <c r="H6" s="261">
        <f>E6/B6-1</f>
        <v>1.6874222817928568</v>
      </c>
      <c r="I6" s="1"/>
      <c r="J6" s="1"/>
      <c r="K6" s="1"/>
      <c r="L6" s="1"/>
      <c r="M6" s="1"/>
      <c r="N6" s="1"/>
    </row>
    <row r="7" spans="1:14">
      <c r="A7" s="52" t="s">
        <v>405</v>
      </c>
      <c r="B7" s="251">
        <v>422738</v>
      </c>
      <c r="C7" s="251">
        <v>2618773</v>
      </c>
      <c r="D7" s="269">
        <f t="shared" ref="D7:D9" si="0">B7/C7</f>
        <v>0.16142598079329518</v>
      </c>
      <c r="E7" s="257">
        <v>613750</v>
      </c>
      <c r="F7" s="251">
        <v>3424409</v>
      </c>
      <c r="G7" s="459">
        <f t="shared" ref="G7:G9" si="1">E7/F7</f>
        <v>0.17922800693491928</v>
      </c>
      <c r="H7" s="261">
        <f t="shared" ref="H7:H9" si="2">E7/B7-1</f>
        <v>0.451844877914926</v>
      </c>
      <c r="I7" s="1"/>
      <c r="J7" s="1"/>
      <c r="K7" s="1"/>
      <c r="L7" s="1"/>
      <c r="M7" s="1"/>
      <c r="N7" s="1"/>
    </row>
    <row r="8" spans="1:14">
      <c r="A8" s="52" t="s">
        <v>797</v>
      </c>
      <c r="B8" s="251">
        <v>256162</v>
      </c>
      <c r="C8" s="251">
        <v>793004</v>
      </c>
      <c r="D8" s="269">
        <f t="shared" si="0"/>
        <v>0.32302737438903206</v>
      </c>
      <c r="E8" s="257">
        <v>459117</v>
      </c>
      <c r="F8" s="251">
        <v>1029888</v>
      </c>
      <c r="G8" s="459">
        <f t="shared" si="1"/>
        <v>0.44579313478747201</v>
      </c>
      <c r="H8" s="261">
        <f t="shared" si="2"/>
        <v>0.79229159672394811</v>
      </c>
      <c r="I8" s="1"/>
      <c r="J8" s="1"/>
      <c r="K8" s="1"/>
      <c r="L8" s="1"/>
      <c r="M8" s="1"/>
      <c r="N8" s="1"/>
    </row>
    <row r="9" spans="1:14" ht="15.75" thickBot="1">
      <c r="A9" s="51" t="s">
        <v>407</v>
      </c>
      <c r="B9" s="252">
        <v>2821447</v>
      </c>
      <c r="C9" s="252">
        <v>4107548</v>
      </c>
      <c r="D9" s="269">
        <f t="shared" si="0"/>
        <v>0.68689325115616418</v>
      </c>
      <c r="E9" s="258">
        <v>2459419</v>
      </c>
      <c r="F9" s="252">
        <v>3832032</v>
      </c>
      <c r="G9" s="459">
        <f t="shared" si="1"/>
        <v>0.64180544421340946</v>
      </c>
      <c r="H9" s="261">
        <f t="shared" si="2"/>
        <v>-0.12831288342471081</v>
      </c>
      <c r="I9" s="1"/>
      <c r="J9" s="1"/>
      <c r="K9" s="1"/>
      <c r="L9" s="1"/>
      <c r="M9" s="1"/>
      <c r="N9" s="1"/>
    </row>
    <row r="10" spans="1:14" ht="16.5" thickTop="1" thickBot="1">
      <c r="A10" s="50" t="s">
        <v>222</v>
      </c>
      <c r="B10" s="49">
        <f>SUM(B6:B9)</f>
        <v>4594846</v>
      </c>
      <c r="C10" s="49">
        <f>SUM(C6:C9)</f>
        <v>30310341</v>
      </c>
      <c r="D10" s="260">
        <f>B10/C10</f>
        <v>0.15159334565058177</v>
      </c>
      <c r="E10" s="259">
        <f>SUM(E6:E9)</f>
        <v>6473667</v>
      </c>
      <c r="F10" s="259">
        <f>SUM(F6:F9)</f>
        <v>37664537</v>
      </c>
      <c r="G10" s="461">
        <f>E10/F10</f>
        <v>0.17187698338094531</v>
      </c>
      <c r="H10" s="262">
        <f>E10/B10-1</f>
        <v>0.40889749079729776</v>
      </c>
      <c r="I10" s="1"/>
      <c r="J10" s="1"/>
      <c r="K10" s="1"/>
      <c r="L10" s="1"/>
      <c r="M10" s="1"/>
      <c r="N10" s="1"/>
    </row>
    <row r="11" spans="1:14" ht="29.25" customHeight="1" thickTop="1">
      <c r="A11" s="614" t="s">
        <v>803</v>
      </c>
      <c r="B11" s="614"/>
      <c r="C11" s="614"/>
      <c r="D11" s="614"/>
      <c r="E11" s="614"/>
      <c r="F11" s="614"/>
      <c r="G11" s="614"/>
      <c r="H11" s="1"/>
      <c r="I11" s="1"/>
      <c r="J11" s="1"/>
      <c r="K11" s="1"/>
      <c r="L11" s="1"/>
      <c r="M11" s="1"/>
      <c r="N11" s="1"/>
    </row>
    <row r="12" spans="1:14">
      <c r="A12" s="615"/>
      <c r="B12" s="624"/>
      <c r="C12" s="624"/>
      <c r="D12" s="624"/>
      <c r="E12" s="1"/>
      <c r="F12" s="1"/>
      <c r="G12" s="1" t="s">
        <v>669</v>
      </c>
      <c r="H12" s="1"/>
      <c r="I12" s="1"/>
      <c r="J12" s="1"/>
      <c r="K12" s="1"/>
      <c r="L12" s="1"/>
      <c r="M12" s="1"/>
      <c r="N12" s="1"/>
    </row>
    <row r="13" spans="1:14">
      <c r="A13" s="615" t="s">
        <v>799</v>
      </c>
      <c r="B13" s="615"/>
      <c r="C13" s="615"/>
      <c r="D13" s="615"/>
      <c r="E13" s="615"/>
      <c r="F13" s="615"/>
      <c r="G13" s="615"/>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6">
      <c r="A33" s="1"/>
      <c r="B33" s="1"/>
      <c r="C33" s="1"/>
      <c r="D33" s="1"/>
      <c r="E33" s="1"/>
      <c r="F33" s="1"/>
      <c r="G33" s="1"/>
      <c r="H33" s="1"/>
      <c r="I33" s="1"/>
      <c r="J33" s="1"/>
      <c r="K33" s="1"/>
      <c r="L33" s="1"/>
      <c r="M33" s="1"/>
      <c r="N33" s="1"/>
    </row>
    <row r="34" spans="1:16">
      <c r="A34" s="1"/>
      <c r="B34" s="1"/>
      <c r="C34" s="1"/>
      <c r="D34" s="1"/>
      <c r="E34" s="1"/>
      <c r="F34" s="1"/>
      <c r="G34" s="1"/>
      <c r="H34" s="1"/>
      <c r="I34" s="1"/>
      <c r="J34" s="1"/>
      <c r="N34" s="1"/>
      <c r="O34" s="1">
        <v>2004</v>
      </c>
      <c r="P34" s="1">
        <v>2014</v>
      </c>
    </row>
    <row r="35" spans="1:16">
      <c r="A35" s="1"/>
      <c r="B35" s="1"/>
      <c r="C35" s="1"/>
      <c r="D35" s="1"/>
      <c r="E35" s="1"/>
      <c r="F35" s="1"/>
      <c r="G35" s="1"/>
      <c r="H35" s="1"/>
      <c r="I35" s="1"/>
      <c r="J35" s="1"/>
      <c r="N35" s="52" t="s">
        <v>404</v>
      </c>
      <c r="O35" s="326">
        <v>0.05</v>
      </c>
      <c r="P35" s="326">
        <v>0.1</v>
      </c>
    </row>
    <row r="36" spans="1:16">
      <c r="A36" s="1"/>
      <c r="B36" s="1"/>
      <c r="C36" s="1"/>
      <c r="D36" s="1"/>
      <c r="E36" s="1"/>
      <c r="F36" s="1"/>
      <c r="G36" s="1"/>
      <c r="H36" s="1"/>
      <c r="I36" s="1"/>
      <c r="J36" s="1"/>
      <c r="N36" s="52" t="s">
        <v>405</v>
      </c>
      <c r="O36" s="326">
        <v>0.16</v>
      </c>
      <c r="P36" s="326">
        <v>0.18</v>
      </c>
    </row>
    <row r="37" spans="1:16">
      <c r="A37" s="1"/>
      <c r="B37" s="1"/>
      <c r="C37" s="1"/>
      <c r="D37" s="1"/>
      <c r="E37" s="1"/>
      <c r="F37" s="1"/>
      <c r="G37" s="1"/>
      <c r="H37" s="1"/>
      <c r="I37" s="1"/>
      <c r="J37" s="1"/>
      <c r="N37" s="52" t="s">
        <v>797</v>
      </c>
      <c r="O37" s="326">
        <v>0.32</v>
      </c>
      <c r="P37" s="326">
        <v>0.45</v>
      </c>
    </row>
    <row r="38" spans="1:16">
      <c r="A38" s="1"/>
      <c r="B38" s="1"/>
      <c r="C38" s="1"/>
      <c r="D38" s="1"/>
      <c r="E38" s="1"/>
      <c r="F38" s="1"/>
      <c r="G38" s="1"/>
      <c r="H38" s="1"/>
      <c r="I38" s="1"/>
      <c r="J38" s="1"/>
      <c r="N38" s="51" t="s">
        <v>407</v>
      </c>
      <c r="O38" s="326">
        <v>0.69</v>
      </c>
      <c r="P38" s="326">
        <v>0.64</v>
      </c>
    </row>
    <row r="39" spans="1:16">
      <c r="A39" s="1"/>
      <c r="B39" s="1"/>
      <c r="C39" s="1"/>
      <c r="D39" s="1"/>
      <c r="E39" s="1"/>
      <c r="F39" s="1"/>
      <c r="G39" s="1"/>
      <c r="H39" s="1"/>
      <c r="I39" s="1"/>
      <c r="J39" s="1"/>
      <c r="K39" s="1"/>
      <c r="L39" s="1"/>
      <c r="M39" s="1"/>
      <c r="N39" s="1"/>
    </row>
    <row r="40" spans="1:16">
      <c r="A40" s="1"/>
      <c r="B40" s="1"/>
      <c r="C40" s="1"/>
      <c r="D40" s="1"/>
      <c r="E40" s="1"/>
      <c r="F40" s="1"/>
      <c r="G40" s="1"/>
      <c r="H40" s="1"/>
      <c r="I40" s="1"/>
      <c r="J40" s="1"/>
      <c r="K40" s="1"/>
      <c r="L40" s="1"/>
      <c r="M40" s="1"/>
      <c r="N40" s="1"/>
    </row>
    <row r="41" spans="1:16">
      <c r="A41" s="1"/>
      <c r="B41" s="1"/>
      <c r="C41" s="1"/>
      <c r="D41" s="1"/>
      <c r="E41" s="1"/>
      <c r="F41" s="1"/>
      <c r="G41" s="1"/>
      <c r="H41" s="1"/>
      <c r="I41" s="1"/>
      <c r="J41" s="1"/>
      <c r="K41" s="1"/>
      <c r="L41" s="1"/>
      <c r="M41" s="1"/>
      <c r="N41" s="1"/>
    </row>
    <row r="42" spans="1:16">
      <c r="A42" s="1"/>
      <c r="B42" s="1"/>
      <c r="C42" s="1"/>
      <c r="D42" s="1"/>
      <c r="E42" s="1"/>
      <c r="F42" s="1"/>
      <c r="G42" s="1"/>
      <c r="H42" s="1"/>
      <c r="I42" s="1"/>
      <c r="J42" s="1"/>
      <c r="K42" s="1"/>
      <c r="L42" s="1"/>
      <c r="M42" s="1"/>
      <c r="N42" s="1"/>
    </row>
    <row r="43" spans="1:16">
      <c r="A43" s="1"/>
      <c r="B43" s="1"/>
      <c r="C43" s="1"/>
      <c r="D43" s="1"/>
      <c r="E43" s="1"/>
      <c r="F43" s="1"/>
      <c r="G43" s="1"/>
      <c r="H43" s="1"/>
      <c r="I43" s="1"/>
      <c r="J43" s="1"/>
      <c r="K43" s="1"/>
      <c r="L43" s="1"/>
      <c r="M43" s="1"/>
      <c r="N43" s="1"/>
    </row>
    <row r="44" spans="1:16">
      <c r="A44" s="1"/>
      <c r="B44" s="1"/>
      <c r="C44" s="1"/>
      <c r="D44" s="1"/>
      <c r="E44" s="1"/>
      <c r="F44" s="1"/>
      <c r="G44" s="1"/>
      <c r="H44" s="1"/>
      <c r="I44" s="1"/>
      <c r="J44" s="1"/>
      <c r="K44" s="1"/>
      <c r="L44" s="1"/>
      <c r="M44" s="1"/>
      <c r="N44" s="1"/>
    </row>
    <row r="45" spans="1:16">
      <c r="A45" s="1"/>
      <c r="B45" s="1"/>
      <c r="C45" s="1"/>
      <c r="D45" s="1"/>
      <c r="E45" s="1"/>
      <c r="F45" s="1"/>
      <c r="G45" s="1"/>
      <c r="H45" s="1"/>
      <c r="I45" s="1"/>
      <c r="J45" s="1"/>
      <c r="K45" s="1"/>
      <c r="L45" s="1"/>
      <c r="M45" s="1"/>
      <c r="N45" s="1"/>
    </row>
    <row r="46" spans="1:16">
      <c r="A46" s="1"/>
      <c r="B46" s="1"/>
      <c r="C46" s="1"/>
      <c r="D46" s="1"/>
      <c r="E46" s="1"/>
      <c r="F46" s="1"/>
      <c r="G46" s="1"/>
      <c r="H46" s="1"/>
      <c r="I46" s="1"/>
      <c r="J46" s="1"/>
      <c r="K46" s="1"/>
      <c r="L46" s="1"/>
      <c r="M46" s="1"/>
      <c r="N46" s="1"/>
    </row>
    <row r="47" spans="1:16">
      <c r="A47" s="1"/>
      <c r="B47" s="1"/>
      <c r="C47" s="1"/>
      <c r="D47" s="1"/>
      <c r="E47" s="1"/>
      <c r="F47" s="1"/>
      <c r="G47" s="1"/>
      <c r="H47" s="1"/>
      <c r="I47" s="1"/>
      <c r="J47" s="1"/>
      <c r="K47" s="1"/>
      <c r="L47" s="1"/>
      <c r="M47" s="1"/>
      <c r="N47" s="1"/>
    </row>
    <row r="48" spans="1:16">
      <c r="A48" s="1"/>
      <c r="B48" s="1"/>
      <c r="C48" s="1"/>
      <c r="D48" s="1"/>
      <c r="E48" s="1"/>
      <c r="F48" s="1"/>
      <c r="G48" s="1"/>
      <c r="H48" s="1"/>
      <c r="I48" s="1"/>
      <c r="J48" s="1"/>
      <c r="K48" s="1"/>
      <c r="L48" s="1"/>
      <c r="M48" s="1"/>
      <c r="N48" s="1"/>
    </row>
    <row r="49" spans="1:14">
      <c r="A49" s="1"/>
      <c r="B49" s="1"/>
      <c r="C49" s="1"/>
      <c r="D49" s="1"/>
      <c r="E49" s="1"/>
      <c r="F49" s="1"/>
      <c r="G49" s="1"/>
      <c r="H49" s="1"/>
      <c r="I49" s="1"/>
      <c r="J49" s="1"/>
      <c r="K49" s="1"/>
      <c r="L49" s="1"/>
      <c r="M49" s="1"/>
      <c r="N49" s="1"/>
    </row>
    <row r="50" spans="1:14">
      <c r="A50" s="1"/>
      <c r="B50" s="1"/>
      <c r="C50" s="1"/>
      <c r="D50" s="1"/>
      <c r="E50" s="1"/>
      <c r="F50" s="1"/>
      <c r="G50" s="1"/>
      <c r="H50" s="1"/>
      <c r="I50" s="1"/>
      <c r="J50" s="1"/>
      <c r="K50" s="1"/>
      <c r="L50" s="1"/>
      <c r="M50" s="1"/>
      <c r="N50" s="1"/>
    </row>
    <row r="51" spans="1:14">
      <c r="A51" s="1"/>
      <c r="B51" s="1"/>
      <c r="C51" s="1"/>
      <c r="D51" s="1"/>
      <c r="E51" s="1"/>
      <c r="F51" s="1"/>
      <c r="G51" s="1"/>
      <c r="H51" s="1"/>
      <c r="I51" s="1"/>
      <c r="J51" s="1"/>
      <c r="K51" s="1"/>
      <c r="L51" s="1"/>
      <c r="M51" s="1"/>
      <c r="N51" s="1"/>
    </row>
    <row r="52" spans="1:14">
      <c r="A52" s="1"/>
      <c r="B52" s="1"/>
      <c r="C52" s="1"/>
      <c r="D52" s="1"/>
      <c r="E52" s="1"/>
      <c r="F52" s="1"/>
      <c r="G52" s="1"/>
      <c r="H52" s="1"/>
      <c r="I52" s="1"/>
      <c r="J52" s="1"/>
      <c r="K52" s="1"/>
      <c r="L52" s="1"/>
      <c r="M52" s="1"/>
      <c r="N52" s="1"/>
    </row>
    <row r="53" spans="1:14">
      <c r="A53" s="1"/>
      <c r="B53" s="1"/>
      <c r="C53" s="1"/>
      <c r="D53" s="1"/>
      <c r="E53" s="1"/>
      <c r="F53" s="1"/>
      <c r="G53" s="1"/>
      <c r="H53" s="1"/>
      <c r="I53" s="1"/>
      <c r="J53" s="1"/>
      <c r="K53" s="1"/>
      <c r="L53" s="1"/>
      <c r="M53" s="1"/>
      <c r="N53" s="1"/>
    </row>
    <row r="54" spans="1:14">
      <c r="A54" s="1"/>
      <c r="B54" s="1"/>
      <c r="C54" s="1"/>
      <c r="D54" s="1"/>
      <c r="E54" s="1"/>
      <c r="F54" s="1"/>
      <c r="G54" s="1"/>
      <c r="H54" s="1"/>
      <c r="I54" s="1"/>
      <c r="J54" s="1"/>
      <c r="K54" s="1"/>
      <c r="L54" s="1"/>
      <c r="M54" s="1"/>
      <c r="N54" s="1"/>
    </row>
    <row r="55" spans="1:14">
      <c r="A55" s="1"/>
      <c r="B55" s="1"/>
      <c r="C55" s="1"/>
      <c r="D55" s="1"/>
      <c r="E55" s="1"/>
      <c r="F55" s="1"/>
      <c r="G55" s="1"/>
      <c r="H55" s="1"/>
      <c r="I55" s="1"/>
      <c r="J55" s="1"/>
      <c r="K55" s="1"/>
      <c r="L55" s="1"/>
      <c r="M55" s="1"/>
      <c r="N55" s="1"/>
    </row>
    <row r="56" spans="1:14">
      <c r="A56" s="1"/>
      <c r="B56" s="1"/>
      <c r="C56" s="1"/>
      <c r="D56" s="1"/>
      <c r="E56" s="1"/>
      <c r="F56" s="1"/>
      <c r="G56" s="1"/>
      <c r="H56" s="1"/>
      <c r="I56" s="1"/>
      <c r="J56" s="1"/>
      <c r="K56" s="1"/>
      <c r="L56" s="1"/>
      <c r="M56" s="1"/>
      <c r="N56" s="1"/>
    </row>
    <row r="57" spans="1:14">
      <c r="A57" s="1"/>
      <c r="B57" s="1"/>
      <c r="C57" s="1"/>
      <c r="D57" s="1"/>
      <c r="E57" s="1"/>
      <c r="F57" s="1"/>
      <c r="G57" s="1"/>
      <c r="H57" s="1"/>
      <c r="I57" s="1"/>
      <c r="J57" s="1"/>
      <c r="K57" s="1"/>
      <c r="L57" s="1"/>
      <c r="M57" s="1"/>
      <c r="N57" s="1"/>
    </row>
    <row r="67" spans="1:13">
      <c r="A67" s="1"/>
      <c r="B67" s="1"/>
      <c r="C67" s="1"/>
      <c r="D67" s="1"/>
      <c r="E67" s="1"/>
      <c r="F67" s="1"/>
      <c r="G67" s="1"/>
      <c r="H67" s="1"/>
      <c r="I67" s="1"/>
      <c r="J67" s="1"/>
      <c r="K67" s="1"/>
      <c r="L67" s="1"/>
    </row>
    <row r="68" spans="1:13">
      <c r="A68" s="1"/>
      <c r="B68" s="1"/>
      <c r="C68" s="1"/>
      <c r="D68" s="1"/>
      <c r="E68" s="1"/>
      <c r="F68" s="1"/>
      <c r="G68" s="1"/>
      <c r="H68" s="1"/>
      <c r="I68" s="1"/>
      <c r="J68" s="1"/>
      <c r="K68" s="1"/>
      <c r="L68" s="1"/>
    </row>
    <row r="69" spans="1:13">
      <c r="A69" s="1"/>
      <c r="B69" s="1"/>
      <c r="C69" s="1"/>
      <c r="D69" s="1"/>
      <c r="E69" s="1"/>
      <c r="F69" s="1"/>
      <c r="G69" s="1"/>
      <c r="H69" s="1"/>
      <c r="I69" s="1"/>
      <c r="L69" s="52" t="s">
        <v>404</v>
      </c>
      <c r="M69" s="326">
        <v>1.69</v>
      </c>
    </row>
    <row r="70" spans="1:13">
      <c r="A70" s="1"/>
      <c r="B70" s="1"/>
      <c r="C70" s="1"/>
      <c r="D70" s="1"/>
      <c r="E70" s="1"/>
      <c r="F70" s="1"/>
      <c r="G70" s="1"/>
      <c r="H70" s="1"/>
      <c r="I70" s="1"/>
      <c r="L70" s="52" t="s">
        <v>405</v>
      </c>
      <c r="M70" s="326">
        <v>0.45</v>
      </c>
    </row>
    <row r="71" spans="1:13">
      <c r="A71" s="1"/>
      <c r="B71" s="1"/>
      <c r="C71" s="1"/>
      <c r="D71" s="1"/>
      <c r="E71" s="1"/>
      <c r="F71" s="1"/>
      <c r="G71" s="1"/>
      <c r="H71" s="1"/>
      <c r="I71" s="1"/>
      <c r="L71" s="52" t="s">
        <v>797</v>
      </c>
      <c r="M71" s="326">
        <v>0.79</v>
      </c>
    </row>
    <row r="72" spans="1:13">
      <c r="A72" s="1"/>
      <c r="B72" s="1"/>
      <c r="C72" s="1"/>
      <c r="D72" s="1"/>
      <c r="E72" s="1"/>
      <c r="F72" s="1"/>
      <c r="G72" s="1"/>
      <c r="H72" s="1"/>
      <c r="I72" s="1"/>
      <c r="L72" s="51" t="s">
        <v>407</v>
      </c>
      <c r="M72" s="326">
        <v>-0.13</v>
      </c>
    </row>
    <row r="73" spans="1:13">
      <c r="A73" s="1"/>
      <c r="B73" s="1"/>
      <c r="C73" s="1"/>
      <c r="D73" s="1"/>
      <c r="E73" s="1"/>
      <c r="F73" s="1"/>
      <c r="G73" s="1"/>
      <c r="H73" s="1"/>
      <c r="I73" s="1"/>
      <c r="J73" s="1"/>
      <c r="K73" s="1"/>
      <c r="L73" s="1"/>
    </row>
    <row r="74" spans="1:13">
      <c r="A74" s="1"/>
      <c r="B74" s="1"/>
      <c r="C74" s="1"/>
      <c r="D74" s="1"/>
      <c r="E74" s="1"/>
      <c r="F74" s="1"/>
      <c r="G74" s="1"/>
      <c r="H74" s="1"/>
      <c r="I74" s="1"/>
      <c r="J74" s="1"/>
      <c r="K74" s="1"/>
      <c r="L74" s="1"/>
    </row>
    <row r="75" spans="1:13">
      <c r="A75" s="1"/>
      <c r="B75" s="1"/>
      <c r="C75" s="1"/>
      <c r="D75" s="1"/>
      <c r="E75" s="1"/>
      <c r="F75" s="1"/>
      <c r="G75" s="1"/>
      <c r="H75" s="1"/>
      <c r="I75" s="1"/>
      <c r="J75" s="1"/>
      <c r="K75" s="1"/>
      <c r="L75" s="1"/>
    </row>
    <row r="76" spans="1:13">
      <c r="A76" s="1"/>
      <c r="B76" s="1"/>
      <c r="C76" s="1"/>
      <c r="D76" s="1"/>
      <c r="E76" s="1"/>
      <c r="F76" s="1"/>
      <c r="G76" s="1"/>
      <c r="H76" s="1"/>
      <c r="I76" s="1"/>
      <c r="J76" s="1"/>
      <c r="K76" s="1"/>
      <c r="L76" s="1"/>
    </row>
    <row r="77" spans="1:13">
      <c r="A77" s="1"/>
      <c r="B77" s="1"/>
      <c r="C77" s="1"/>
      <c r="D77" s="1"/>
      <c r="E77" s="1"/>
      <c r="F77" s="1"/>
      <c r="G77" s="1"/>
      <c r="H77" s="1"/>
      <c r="I77" s="1"/>
      <c r="J77" s="1"/>
      <c r="K77" s="1"/>
      <c r="L77" s="1"/>
    </row>
    <row r="78" spans="1:13">
      <c r="A78" s="1"/>
      <c r="B78" s="1"/>
      <c r="C78" s="1"/>
      <c r="D78" s="1"/>
      <c r="E78" s="1"/>
      <c r="F78" s="1"/>
      <c r="G78" s="1"/>
      <c r="H78" s="1"/>
      <c r="I78" s="1"/>
      <c r="J78" s="1"/>
      <c r="K78" s="1"/>
      <c r="L78" s="1"/>
    </row>
    <row r="79" spans="1:13">
      <c r="A79" s="1"/>
      <c r="B79" s="1"/>
      <c r="C79" s="1"/>
      <c r="D79" s="1"/>
      <c r="E79" s="1"/>
      <c r="F79" s="1"/>
      <c r="G79" s="1"/>
      <c r="H79" s="1"/>
      <c r="I79" s="1"/>
      <c r="J79" s="1"/>
      <c r="K79" s="1"/>
      <c r="L79" s="1"/>
    </row>
    <row r="80" spans="1:13">
      <c r="A80" s="1"/>
      <c r="B80" s="1"/>
      <c r="C80" s="1"/>
      <c r="D80" s="1"/>
      <c r="E80" s="1"/>
      <c r="F80" s="1"/>
      <c r="G80" s="1"/>
      <c r="H80" s="1"/>
      <c r="I80" s="1"/>
      <c r="J80" s="1"/>
      <c r="K80" s="1"/>
      <c r="L80" s="1"/>
    </row>
    <row r="81" spans="1:12">
      <c r="A81" s="1"/>
      <c r="B81" s="1"/>
      <c r="C81" s="1"/>
      <c r="D81" s="1"/>
      <c r="E81" s="1"/>
      <c r="F81" s="1"/>
      <c r="G81" s="1"/>
      <c r="H81" s="1"/>
      <c r="I81" s="1"/>
      <c r="J81" s="1"/>
      <c r="K81" s="1"/>
      <c r="L81" s="1"/>
    </row>
    <row r="82" spans="1:12">
      <c r="A82" s="1"/>
      <c r="B82" s="1"/>
      <c r="C82" s="1"/>
      <c r="D82" s="1"/>
      <c r="E82" s="1"/>
      <c r="F82" s="1"/>
      <c r="G82" s="1"/>
      <c r="H82" s="1"/>
      <c r="I82" s="1"/>
      <c r="J82" s="1"/>
      <c r="K82" s="1"/>
      <c r="L82" s="1"/>
    </row>
    <row r="83" spans="1:12">
      <c r="A83" s="1"/>
      <c r="B83" s="1"/>
      <c r="C83" s="1"/>
      <c r="D83" s="1"/>
      <c r="E83" s="1"/>
      <c r="F83" s="1"/>
      <c r="G83" s="1"/>
      <c r="H83" s="1"/>
      <c r="I83" s="1"/>
      <c r="J83" s="1"/>
      <c r="K83" s="1"/>
      <c r="L83" s="1"/>
    </row>
    <row r="84" spans="1:12">
      <c r="A84" s="1"/>
      <c r="B84" s="1"/>
      <c r="C84" s="1"/>
      <c r="D84" s="1"/>
      <c r="E84" s="1"/>
      <c r="F84" s="1"/>
      <c r="G84" s="1"/>
      <c r="H84" s="1"/>
      <c r="I84" s="1"/>
      <c r="J84" s="1"/>
      <c r="K84" s="1"/>
      <c r="L84" s="1"/>
    </row>
    <row r="85" spans="1:12">
      <c r="A85" s="1"/>
      <c r="B85" s="1"/>
      <c r="C85" s="1"/>
      <c r="D85" s="1"/>
      <c r="E85" s="1"/>
      <c r="F85" s="1"/>
      <c r="G85" s="1"/>
      <c r="H85" s="1"/>
      <c r="I85" s="1"/>
      <c r="J85" s="1"/>
      <c r="K85" s="1"/>
      <c r="L85" s="1"/>
    </row>
    <row r="86" spans="1:12">
      <c r="A86" s="1"/>
      <c r="B86" s="1"/>
      <c r="C86" s="1"/>
      <c r="D86" s="1"/>
      <c r="E86" s="1"/>
      <c r="F86" s="1"/>
      <c r="G86" s="1"/>
      <c r="H86" s="1"/>
      <c r="I86" s="1"/>
      <c r="J86" s="1"/>
      <c r="K86" s="1"/>
      <c r="L86" s="1"/>
    </row>
    <row r="87" spans="1:12">
      <c r="A87" s="1"/>
      <c r="B87" s="1"/>
      <c r="C87" s="1"/>
      <c r="D87" s="1"/>
      <c r="E87" s="1"/>
      <c r="F87" s="1"/>
      <c r="G87" s="1"/>
      <c r="H87" s="1"/>
      <c r="I87" s="1"/>
      <c r="J87" s="1"/>
      <c r="K87" s="1"/>
      <c r="L87" s="1"/>
    </row>
    <row r="88" spans="1:12">
      <c r="A88" s="1"/>
      <c r="B88" s="1"/>
      <c r="C88" s="1"/>
      <c r="D88" s="1"/>
      <c r="E88" s="1"/>
      <c r="F88" s="1"/>
      <c r="G88" s="1"/>
      <c r="H88" s="1"/>
      <c r="I88" s="1"/>
      <c r="J88" s="1"/>
      <c r="K88" s="1"/>
      <c r="L88" s="1"/>
    </row>
    <row r="89" spans="1:12">
      <c r="A89" s="1"/>
      <c r="B89" s="1"/>
      <c r="C89" s="1"/>
      <c r="D89" s="1"/>
      <c r="E89" s="1"/>
      <c r="F89" s="1"/>
      <c r="G89" s="1"/>
      <c r="H89" s="1"/>
      <c r="I89" s="1"/>
      <c r="J89" s="1"/>
      <c r="K89" s="1"/>
      <c r="L89" s="1"/>
    </row>
    <row r="90" spans="1:12">
      <c r="A90" s="1"/>
      <c r="B90" s="1"/>
      <c r="C90" s="1"/>
      <c r="D90" s="1"/>
      <c r="E90" s="1"/>
      <c r="F90" s="1"/>
      <c r="G90" s="1"/>
      <c r="H90" s="1"/>
      <c r="I90" s="1"/>
      <c r="J90" s="1"/>
      <c r="K90" s="1"/>
      <c r="L90" s="1"/>
    </row>
    <row r="91" spans="1:12">
      <c r="A91" s="1"/>
      <c r="B91" s="1"/>
      <c r="C91" s="1"/>
      <c r="D91" s="1"/>
      <c r="E91" s="1"/>
      <c r="F91" s="1"/>
      <c r="G91" s="1"/>
      <c r="H91" s="1"/>
      <c r="I91" s="1"/>
      <c r="J91" s="1"/>
      <c r="K91" s="1"/>
      <c r="L91" s="1"/>
    </row>
    <row r="92" spans="1:12">
      <c r="A92" s="1"/>
      <c r="B92" s="1"/>
      <c r="C92" s="1"/>
      <c r="D92" s="1"/>
      <c r="E92" s="1"/>
      <c r="F92" s="1"/>
      <c r="G92" s="1"/>
      <c r="H92" s="1"/>
      <c r="I92" s="1"/>
      <c r="J92" s="1"/>
      <c r="K92" s="1"/>
      <c r="L92" s="1"/>
    </row>
    <row r="93" spans="1:12">
      <c r="A93" s="1"/>
      <c r="B93" s="1"/>
      <c r="C93" s="1"/>
      <c r="D93" s="1"/>
      <c r="E93" s="1"/>
      <c r="F93" s="1"/>
      <c r="G93" s="1"/>
      <c r="H93" s="1"/>
      <c r="I93" s="1"/>
      <c r="J93" s="1"/>
      <c r="K93" s="1"/>
      <c r="L93" s="1"/>
    </row>
    <row r="94" spans="1:12">
      <c r="A94" s="1"/>
      <c r="B94" s="1"/>
      <c r="C94" s="1"/>
      <c r="D94" s="1"/>
      <c r="E94" s="1"/>
      <c r="F94" s="1"/>
      <c r="G94" s="1"/>
      <c r="H94" s="1"/>
      <c r="I94" s="1"/>
      <c r="J94" s="1"/>
      <c r="K94" s="1"/>
      <c r="L94" s="1"/>
    </row>
  </sheetData>
  <mergeCells count="7">
    <mergeCell ref="A13:G13"/>
    <mergeCell ref="A3:H3"/>
    <mergeCell ref="B4:D4"/>
    <mergeCell ref="E4:G4"/>
    <mergeCell ref="H4:H5"/>
    <mergeCell ref="A11:G11"/>
    <mergeCell ref="A12:D12"/>
  </mergeCells>
  <pageMargins left="0.7" right="0.7" top="0.75" bottom="0.75" header="0.3" footer="0.3"/>
  <pageSetup paperSize="9" orientation="landscape" r:id="rId1"/>
  <ignoredErrors>
    <ignoredError sqref="D10" formula="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J18"/>
  <sheetViews>
    <sheetView workbookViewId="0">
      <selection activeCell="I9" sqref="I9"/>
    </sheetView>
  </sheetViews>
  <sheetFormatPr defaultRowHeight="15"/>
  <cols>
    <col min="1" max="1" width="19.28515625" customWidth="1"/>
    <col min="2" max="2" width="14.85546875" customWidth="1"/>
    <col min="3" max="3" width="15.7109375" customWidth="1"/>
    <col min="4" max="5" width="16.42578125" customWidth="1"/>
    <col min="6" max="6" width="17.5703125" customWidth="1"/>
    <col min="7" max="7" width="16.42578125" customWidth="1"/>
    <col min="8" max="8" width="17.5703125" customWidth="1"/>
    <col min="9" max="9" width="16.28515625" customWidth="1"/>
    <col min="10" max="10" width="18.5703125" customWidth="1"/>
  </cols>
  <sheetData>
    <row r="3" spans="1:10" ht="18">
      <c r="A3" s="613" t="s">
        <v>804</v>
      </c>
      <c r="B3" s="613"/>
      <c r="C3" s="613"/>
      <c r="D3" s="613"/>
      <c r="E3" s="613"/>
      <c r="F3" s="613"/>
    </row>
    <row r="4" spans="1:10" ht="18">
      <c r="G4" s="313"/>
      <c r="H4" s="313"/>
    </row>
    <row r="5" spans="1:10" ht="15.75">
      <c r="A5" s="563" t="s">
        <v>805</v>
      </c>
      <c r="B5" s="564"/>
      <c r="C5" s="564"/>
      <c r="D5" s="564"/>
      <c r="E5" s="564"/>
      <c r="F5" s="565"/>
      <c r="G5" s="315"/>
      <c r="H5" s="314"/>
      <c r="I5" s="314"/>
      <c r="J5" s="314"/>
    </row>
    <row r="6" spans="1:10" ht="15.75">
      <c r="A6" s="519"/>
      <c r="B6" s="625" t="s">
        <v>806</v>
      </c>
      <c r="C6" s="626"/>
      <c r="D6" s="627"/>
      <c r="E6" s="525"/>
      <c r="F6" s="519"/>
      <c r="G6" s="628"/>
      <c r="H6" s="629"/>
      <c r="I6" s="629"/>
      <c r="J6" s="177"/>
    </row>
    <row r="7" spans="1:10" ht="15.75">
      <c r="A7" s="517"/>
      <c r="B7" s="524"/>
      <c r="C7" s="495"/>
      <c r="D7" s="495"/>
      <c r="E7" s="495"/>
      <c r="F7" s="496"/>
      <c r="G7" s="526"/>
      <c r="H7" s="527"/>
      <c r="I7" s="527"/>
      <c r="J7" s="177"/>
    </row>
    <row r="8" spans="1:10" ht="63" customHeight="1">
      <c r="A8" s="499" t="s">
        <v>807</v>
      </c>
      <c r="B8" s="500" t="s">
        <v>808</v>
      </c>
      <c r="C8" s="501" t="s">
        <v>809</v>
      </c>
      <c r="D8" s="502" t="s">
        <v>810</v>
      </c>
      <c r="E8" s="502" t="s">
        <v>222</v>
      </c>
      <c r="F8" s="221" t="s">
        <v>811</v>
      </c>
      <c r="G8" s="316"/>
      <c r="H8" s="308"/>
      <c r="I8" s="308"/>
      <c r="J8" s="308"/>
    </row>
    <row r="9" spans="1:10" ht="18" customHeight="1">
      <c r="A9" s="305" t="s">
        <v>812</v>
      </c>
      <c r="B9" s="318">
        <v>0.14000000000000001</v>
      </c>
      <c r="C9" s="319">
        <v>0.32800000000000001</v>
      </c>
      <c r="D9" s="320">
        <v>0.53200000000000003</v>
      </c>
      <c r="E9" s="497">
        <f>SUM(B9:D9)</f>
        <v>1</v>
      </c>
      <c r="F9" s="498">
        <v>74</v>
      </c>
      <c r="G9" s="317"/>
      <c r="H9" s="309"/>
      <c r="I9" s="309"/>
      <c r="J9" s="310"/>
    </row>
    <row r="10" spans="1:10" ht="17.25">
      <c r="A10" s="306" t="s">
        <v>813</v>
      </c>
      <c r="B10" s="503">
        <v>0.318</v>
      </c>
      <c r="C10" s="425">
        <v>0.42299999999999999</v>
      </c>
      <c r="D10" s="503">
        <v>0.26</v>
      </c>
      <c r="E10" s="497">
        <f t="shared" ref="E10:E13" si="0">SUM(B10:D10)</f>
        <v>1.0009999999999999</v>
      </c>
      <c r="F10" s="498">
        <v>50</v>
      </c>
      <c r="G10" s="317"/>
      <c r="H10" s="309"/>
      <c r="I10" s="309"/>
      <c r="J10" s="311"/>
    </row>
    <row r="11" spans="1:10">
      <c r="A11" s="307" t="s">
        <v>814</v>
      </c>
      <c r="B11" s="504">
        <v>7.2999999999999995E-2</v>
      </c>
      <c r="C11" s="505">
        <v>0.27700000000000002</v>
      </c>
      <c r="D11" s="504">
        <v>0.65</v>
      </c>
      <c r="E11" s="497">
        <f t="shared" si="0"/>
        <v>1</v>
      </c>
      <c r="F11" s="498">
        <v>74</v>
      </c>
      <c r="G11" s="317"/>
      <c r="H11" s="309"/>
      <c r="I11" s="309"/>
      <c r="J11" s="312"/>
    </row>
    <row r="12" spans="1:10" ht="29.25">
      <c r="A12" s="307" t="s">
        <v>815</v>
      </c>
      <c r="B12" s="506">
        <v>0.495</v>
      </c>
      <c r="C12" s="505">
        <v>0.32600000000000001</v>
      </c>
      <c r="D12" s="504">
        <v>0.17899999999999999</v>
      </c>
      <c r="E12" s="497">
        <f t="shared" si="0"/>
        <v>1</v>
      </c>
      <c r="F12" s="498">
        <v>44</v>
      </c>
      <c r="G12" s="317"/>
      <c r="H12" s="309"/>
      <c r="I12" s="309"/>
      <c r="J12" s="312"/>
    </row>
    <row r="13" spans="1:10" ht="29.25">
      <c r="A13" s="307" t="s">
        <v>816</v>
      </c>
      <c r="B13" s="507">
        <v>0.53</v>
      </c>
      <c r="C13" s="507">
        <v>0.32100000000000001</v>
      </c>
      <c r="D13" s="506">
        <v>0.14899999999999999</v>
      </c>
      <c r="E13" s="497">
        <f t="shared" si="0"/>
        <v>1</v>
      </c>
      <c r="F13" s="498">
        <v>38</v>
      </c>
      <c r="G13" s="317"/>
      <c r="H13" s="309"/>
      <c r="I13" s="309"/>
      <c r="J13" s="312"/>
    </row>
    <row r="14" spans="1:10">
      <c r="A14" s="321"/>
      <c r="B14" s="321"/>
      <c r="C14" s="321"/>
      <c r="D14" s="321"/>
      <c r="E14" s="321"/>
      <c r="F14" s="321"/>
      <c r="G14" s="1"/>
      <c r="H14" s="1"/>
    </row>
    <row r="15" spans="1:10" ht="21" customHeight="1">
      <c r="A15" s="614" t="s">
        <v>817</v>
      </c>
      <c r="B15" s="614"/>
      <c r="C15" s="614"/>
      <c r="D15" s="614"/>
      <c r="E15" s="614"/>
      <c r="F15" s="614"/>
      <c r="G15" s="325"/>
      <c r="H15" s="325"/>
    </row>
    <row r="16" spans="1:10">
      <c r="A16" s="614" t="s">
        <v>818</v>
      </c>
      <c r="B16" s="614"/>
      <c r="C16" s="614"/>
      <c r="D16" s="614"/>
      <c r="E16" s="614"/>
      <c r="F16" s="614"/>
      <c r="G16" s="614"/>
      <c r="H16" s="614"/>
    </row>
    <row r="18" spans="1:9" ht="49.5" customHeight="1">
      <c r="A18" s="537"/>
      <c r="B18" s="537"/>
      <c r="C18" s="537"/>
      <c r="D18" s="537"/>
      <c r="E18" s="537"/>
      <c r="F18" s="537"/>
      <c r="G18" s="537"/>
      <c r="H18" s="537"/>
      <c r="I18" s="537"/>
    </row>
  </sheetData>
  <mergeCells count="7">
    <mergeCell ref="A3:F3"/>
    <mergeCell ref="A18:I18"/>
    <mergeCell ref="A16:H16"/>
    <mergeCell ref="B6:D6"/>
    <mergeCell ref="G6:I6"/>
    <mergeCell ref="A5:F5"/>
    <mergeCell ref="A15:F15"/>
  </mergeCell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1"/>
  <sheetViews>
    <sheetView topLeftCell="A54" workbookViewId="0">
      <selection activeCell="J12" sqref="J12"/>
    </sheetView>
  </sheetViews>
  <sheetFormatPr defaultRowHeight="15"/>
  <cols>
    <col min="1" max="1" width="26.7109375" style="462" customWidth="1"/>
    <col min="2" max="2" width="19.140625" style="462" customWidth="1"/>
    <col min="3" max="3" width="21.42578125" style="462" customWidth="1"/>
    <col min="4" max="4" width="9.140625" style="462"/>
    <col min="12" max="12" width="14.140625" customWidth="1"/>
  </cols>
  <sheetData>
    <row r="1" spans="1:6" ht="18">
      <c r="A1" s="634"/>
      <c r="B1" s="634"/>
      <c r="C1" s="634"/>
      <c r="D1" s="634"/>
      <c r="E1" s="634"/>
      <c r="F1" s="634"/>
    </row>
    <row r="3" spans="1:6" ht="19.5" customHeight="1">
      <c r="A3" s="631" t="s">
        <v>819</v>
      </c>
      <c r="B3" s="632"/>
      <c r="C3" s="633"/>
    </row>
    <row r="4" spans="1:6" ht="15.75" thickBot="1">
      <c r="A4" s="488" t="s">
        <v>820</v>
      </c>
      <c r="B4" s="487" t="s">
        <v>795</v>
      </c>
      <c r="C4" s="487" t="s">
        <v>400</v>
      </c>
    </row>
    <row r="5" spans="1:6">
      <c r="A5" s="486" t="s">
        <v>821</v>
      </c>
      <c r="B5" s="485">
        <v>8500000</v>
      </c>
      <c r="C5" s="484">
        <v>0.61</v>
      </c>
    </row>
    <row r="6" spans="1:6">
      <c r="A6" s="467" t="s">
        <v>822</v>
      </c>
      <c r="B6" s="483">
        <v>1061000</v>
      </c>
      <c r="C6" s="473">
        <f t="shared" ref="C6:C14" si="0">B6/13838000</f>
        <v>7.6672929614106086E-2</v>
      </c>
    </row>
    <row r="7" spans="1:6">
      <c r="A7" s="466" t="s">
        <v>823</v>
      </c>
      <c r="B7" s="482">
        <v>3670000</v>
      </c>
      <c r="C7" s="473">
        <f t="shared" si="0"/>
        <v>0.26521173579997109</v>
      </c>
    </row>
    <row r="8" spans="1:6">
      <c r="A8" s="465" t="s">
        <v>824</v>
      </c>
      <c r="B8" s="481">
        <v>700000</v>
      </c>
      <c r="C8" s="473">
        <f t="shared" si="0"/>
        <v>5.0585344702991759E-2</v>
      </c>
    </row>
    <row r="9" spans="1:6">
      <c r="A9" s="465" t="s">
        <v>825</v>
      </c>
      <c r="B9" s="481">
        <v>2925000</v>
      </c>
      <c r="C9" s="473">
        <f t="shared" si="0"/>
        <v>0.21137447608035842</v>
      </c>
    </row>
    <row r="10" spans="1:6" ht="15.75" thickBot="1">
      <c r="A10" s="480" t="s">
        <v>826</v>
      </c>
      <c r="B10" s="479">
        <v>144000</v>
      </c>
      <c r="C10" s="478">
        <f t="shared" si="0"/>
        <v>1.0406128053186877E-2</v>
      </c>
    </row>
    <row r="11" spans="1:6" s="169" customFormat="1">
      <c r="A11" s="477" t="s">
        <v>827</v>
      </c>
      <c r="B11" s="476">
        <f>B12+B13</f>
        <v>5338000</v>
      </c>
      <c r="C11" s="475">
        <f t="shared" si="0"/>
        <v>0.38574938574938578</v>
      </c>
      <c r="D11" s="462"/>
    </row>
    <row r="12" spans="1:6">
      <c r="A12" s="464" t="s">
        <v>828</v>
      </c>
      <c r="B12" s="474">
        <v>4278000</v>
      </c>
      <c r="C12" s="473">
        <f t="shared" si="0"/>
        <v>0.30914872091342682</v>
      </c>
    </row>
    <row r="13" spans="1:6" ht="15.75" thickBot="1">
      <c r="A13" s="463" t="s">
        <v>829</v>
      </c>
      <c r="B13" s="472">
        <v>1060000</v>
      </c>
      <c r="C13" s="471">
        <f t="shared" si="0"/>
        <v>7.6600664835958954E-2</v>
      </c>
    </row>
    <row r="14" spans="1:6" ht="16.5" thickTop="1" thickBot="1">
      <c r="A14" s="470" t="s">
        <v>222</v>
      </c>
      <c r="B14" s="469">
        <f>B6+B7+B8+B9+B10+B11</f>
        <v>13838000</v>
      </c>
      <c r="C14" s="468">
        <f t="shared" si="0"/>
        <v>1</v>
      </c>
    </row>
    <row r="15" spans="1:6" ht="6" customHeight="1" thickTop="1"/>
    <row r="16" spans="1:6" ht="30" customHeight="1">
      <c r="A16" s="630" t="s">
        <v>830</v>
      </c>
      <c r="B16" s="630"/>
      <c r="C16" s="630"/>
    </row>
    <row r="35" spans="12:13">
      <c r="L35" s="467" t="s">
        <v>822</v>
      </c>
      <c r="M35" s="458">
        <v>7.6672929614106086E-2</v>
      </c>
    </row>
    <row r="36" spans="12:13">
      <c r="L36" s="466" t="s">
        <v>823</v>
      </c>
      <c r="M36" s="458">
        <v>0.26521173579997109</v>
      </c>
    </row>
    <row r="37" spans="12:13">
      <c r="L37" s="465" t="s">
        <v>824</v>
      </c>
      <c r="M37" s="458">
        <v>5.0585344702991759E-2</v>
      </c>
    </row>
    <row r="38" spans="12:13">
      <c r="L38" s="465" t="s">
        <v>825</v>
      </c>
      <c r="M38" s="458">
        <v>0.21137447608035842</v>
      </c>
    </row>
    <row r="39" spans="12:13">
      <c r="L39" s="465" t="s">
        <v>826</v>
      </c>
      <c r="M39" s="458">
        <v>1.0406128053186877E-2</v>
      </c>
    </row>
    <row r="40" spans="12:13">
      <c r="L40" s="464" t="s">
        <v>828</v>
      </c>
      <c r="M40" s="458">
        <v>0.30914872091342682</v>
      </c>
    </row>
    <row r="41" spans="12:13">
      <c r="L41" s="463" t="s">
        <v>829</v>
      </c>
      <c r="M41" s="458">
        <v>7.6600664835958954E-2</v>
      </c>
    </row>
  </sheetData>
  <mergeCells count="3">
    <mergeCell ref="A16:C16"/>
    <mergeCell ref="A3:C3"/>
    <mergeCell ref="A1:F1"/>
  </mergeCells>
  <pageMargins left="0.70866141732283472" right="0.70866141732283472" top="0.74803149606299213"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15"/>
  <sheetViews>
    <sheetView topLeftCell="A24" workbookViewId="0">
      <selection activeCell="G9" sqref="G9"/>
    </sheetView>
  </sheetViews>
  <sheetFormatPr defaultRowHeight="15"/>
  <cols>
    <col min="1" max="1" width="20" customWidth="1"/>
    <col min="2" max="2" width="18.7109375" customWidth="1"/>
    <col min="3" max="3" width="17.42578125" customWidth="1"/>
  </cols>
  <sheetData>
    <row r="3" spans="1:7" ht="35.25" customHeight="1">
      <c r="A3" s="631" t="s">
        <v>831</v>
      </c>
      <c r="B3" s="632"/>
      <c r="C3" s="633"/>
    </row>
    <row r="4" spans="1:7" ht="45.75" thickBot="1">
      <c r="A4" s="488" t="s">
        <v>832</v>
      </c>
      <c r="B4" s="487" t="s">
        <v>833</v>
      </c>
      <c r="C4" s="487" t="s">
        <v>834</v>
      </c>
    </row>
    <row r="5" spans="1:7">
      <c r="A5" s="467" t="s">
        <v>835</v>
      </c>
      <c r="B5" s="483">
        <v>102441</v>
      </c>
      <c r="C5" s="473">
        <f>B5/1042587</f>
        <v>9.8256548374380262E-2</v>
      </c>
    </row>
    <row r="6" spans="1:7">
      <c r="A6" s="466" t="s">
        <v>836</v>
      </c>
      <c r="B6" s="482">
        <v>723</v>
      </c>
      <c r="C6" s="473">
        <f t="shared" ref="C6:C12" si="0">B6/1042587</f>
        <v>6.9346730776424412E-4</v>
      </c>
    </row>
    <row r="7" spans="1:7">
      <c r="A7" s="465" t="s">
        <v>837</v>
      </c>
      <c r="B7" s="481">
        <v>230448</v>
      </c>
      <c r="C7" s="473">
        <f t="shared" si="0"/>
        <v>0.22103479134115425</v>
      </c>
    </row>
    <row r="8" spans="1:7">
      <c r="A8" s="465" t="s">
        <v>838</v>
      </c>
      <c r="B8" s="481">
        <v>262974</v>
      </c>
      <c r="C8" s="473">
        <f t="shared" si="0"/>
        <v>0.25223218781741957</v>
      </c>
    </row>
    <row r="9" spans="1:7">
      <c r="A9" s="465" t="s">
        <v>839</v>
      </c>
      <c r="B9" s="481">
        <v>41130</v>
      </c>
      <c r="C9" s="473">
        <f t="shared" si="0"/>
        <v>3.9449945184430651E-2</v>
      </c>
    </row>
    <row r="10" spans="1:7">
      <c r="A10" s="465" t="s">
        <v>840</v>
      </c>
      <c r="B10" s="481">
        <v>338788</v>
      </c>
      <c r="C10" s="473">
        <f t="shared" si="0"/>
        <v>0.3249493807231435</v>
      </c>
    </row>
    <row r="11" spans="1:7">
      <c r="A11" s="489" t="s">
        <v>841</v>
      </c>
      <c r="B11" s="490">
        <v>24953</v>
      </c>
      <c r="C11" s="473">
        <f t="shared" si="0"/>
        <v>2.393373406727688E-2</v>
      </c>
    </row>
    <row r="12" spans="1:7" ht="15.75" thickBot="1">
      <c r="A12" s="463" t="s">
        <v>449</v>
      </c>
      <c r="B12" s="472">
        <v>41130</v>
      </c>
      <c r="C12" s="473">
        <f t="shared" si="0"/>
        <v>3.9449945184430651E-2</v>
      </c>
    </row>
    <row r="13" spans="1:7" ht="16.5" thickTop="1" thickBot="1">
      <c r="A13" s="470" t="s">
        <v>683</v>
      </c>
      <c r="B13" s="469">
        <f>SUM(B5:B12)</f>
        <v>1042587</v>
      </c>
      <c r="C13" s="468">
        <f>SUM(C5:C12)</f>
        <v>1</v>
      </c>
    </row>
    <row r="14" spans="1:7" ht="15.75" thickTop="1">
      <c r="A14" s="462"/>
      <c r="B14" s="462"/>
      <c r="C14" s="462"/>
    </row>
    <row r="15" spans="1:7" ht="30" customHeight="1">
      <c r="A15" s="614" t="s">
        <v>842</v>
      </c>
      <c r="B15" s="614"/>
      <c r="C15" s="614"/>
      <c r="D15" s="325"/>
      <c r="E15" s="325"/>
      <c r="F15" s="325"/>
      <c r="G15" s="325"/>
    </row>
  </sheetData>
  <mergeCells count="2">
    <mergeCell ref="A3:C3"/>
    <mergeCell ref="A15:C15"/>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9"/>
  <sheetViews>
    <sheetView topLeftCell="A78" workbookViewId="0">
      <selection activeCell="G94" sqref="G94"/>
    </sheetView>
  </sheetViews>
  <sheetFormatPr defaultRowHeight="15"/>
  <cols>
    <col min="1" max="1" width="43" customWidth="1"/>
    <col min="2" max="2" width="22.85546875" customWidth="1"/>
    <col min="3" max="3" width="29.5703125" customWidth="1"/>
    <col min="4" max="4" width="18.7109375" customWidth="1"/>
  </cols>
  <sheetData>
    <row r="2" spans="1:4" ht="24.75" customHeight="1">
      <c r="A2" s="539" t="s">
        <v>67</v>
      </c>
      <c r="B2" s="539"/>
      <c r="C2" s="539"/>
      <c r="D2" s="80"/>
    </row>
    <row r="3" spans="1:4" ht="45" customHeight="1">
      <c r="A3" s="160" t="s">
        <v>68</v>
      </c>
      <c r="B3" s="161" t="s">
        <v>69</v>
      </c>
      <c r="C3" s="162" t="s">
        <v>70</v>
      </c>
      <c r="D3" s="78"/>
    </row>
    <row r="4" spans="1:4">
      <c r="A4" s="75" t="s">
        <v>50</v>
      </c>
      <c r="B4" s="74">
        <v>2776048</v>
      </c>
      <c r="C4" s="76">
        <f>B4/37664536</f>
        <v>7.3704558579986229E-2</v>
      </c>
      <c r="D4" s="79"/>
    </row>
    <row r="5" spans="1:4">
      <c r="A5" s="75" t="s">
        <v>71</v>
      </c>
      <c r="B5" s="74">
        <v>1120596</v>
      </c>
      <c r="C5" s="76">
        <f t="shared" ref="C5:C68" si="0">B5/37664536</f>
        <v>2.9752019246964839E-2</v>
      </c>
      <c r="D5" s="79"/>
    </row>
    <row r="6" spans="1:4" ht="15" customHeight="1">
      <c r="A6" s="75" t="s">
        <v>72</v>
      </c>
      <c r="B6" s="74">
        <v>923128</v>
      </c>
      <c r="C6" s="76">
        <f t="shared" si="0"/>
        <v>2.450920940589843E-2</v>
      </c>
      <c r="D6" s="79"/>
    </row>
    <row r="7" spans="1:4" ht="13.5" customHeight="1">
      <c r="A7" s="75" t="s">
        <v>73</v>
      </c>
      <c r="B7" s="74">
        <v>1926164</v>
      </c>
      <c r="C7" s="76">
        <f t="shared" si="0"/>
        <v>5.1139990148823283E-2</v>
      </c>
      <c r="D7" s="79"/>
    </row>
    <row r="8" spans="1:4" ht="13.5" customHeight="1">
      <c r="A8" s="75" t="s">
        <v>47</v>
      </c>
      <c r="B8" s="74">
        <v>4144541</v>
      </c>
      <c r="C8" s="76">
        <f t="shared" si="0"/>
        <v>0.11003828641351111</v>
      </c>
      <c r="D8" s="79"/>
    </row>
    <row r="9" spans="1:4" ht="13.5" customHeight="1">
      <c r="A9" s="75" t="s">
        <v>74</v>
      </c>
      <c r="B9" s="74">
        <v>1573757</v>
      </c>
      <c r="C9" s="76">
        <f t="shared" si="0"/>
        <v>4.1783522834318201E-2</v>
      </c>
      <c r="D9" s="79"/>
    </row>
    <row r="10" spans="1:4" ht="13.5" customHeight="1">
      <c r="A10" s="73" t="s">
        <v>75</v>
      </c>
      <c r="B10" s="74">
        <v>395138</v>
      </c>
      <c r="C10" s="76">
        <f t="shared" si="0"/>
        <v>1.0490982817364323E-2</v>
      </c>
      <c r="D10" s="79"/>
    </row>
    <row r="11" spans="1:4" ht="20.25" customHeight="1">
      <c r="A11" s="75" t="s">
        <v>76</v>
      </c>
      <c r="B11" s="74">
        <v>6419958</v>
      </c>
      <c r="C11" s="76">
        <f t="shared" si="0"/>
        <v>0.17045100462673959</v>
      </c>
      <c r="D11" s="79"/>
    </row>
    <row r="12" spans="1:4" ht="13.5" customHeight="1">
      <c r="A12" s="75" t="s">
        <v>48</v>
      </c>
      <c r="B12" s="74">
        <v>3618238</v>
      </c>
      <c r="C12" s="76">
        <f t="shared" si="0"/>
        <v>9.6064849969212412E-2</v>
      </c>
      <c r="D12" s="79"/>
    </row>
    <row r="13" spans="1:4" ht="13.5" customHeight="1">
      <c r="A13" s="75" t="s">
        <v>62</v>
      </c>
      <c r="B13" s="74">
        <v>1212977</v>
      </c>
      <c r="C13" s="76">
        <f t="shared" si="0"/>
        <v>3.2204750909449673E-2</v>
      </c>
      <c r="D13" s="79"/>
    </row>
    <row r="14" spans="1:4" ht="13.5" customHeight="1">
      <c r="A14" s="75" t="s">
        <v>77</v>
      </c>
      <c r="B14" s="74">
        <v>921212</v>
      </c>
      <c r="C14" s="76">
        <f t="shared" si="0"/>
        <v>2.4458339271722345E-2</v>
      </c>
      <c r="D14" s="79"/>
    </row>
    <row r="15" spans="1:4" ht="13.5" customHeight="1">
      <c r="A15" s="75" t="s">
        <v>78</v>
      </c>
      <c r="B15" s="74">
        <v>2074576</v>
      </c>
      <c r="C15" s="76">
        <f t="shared" si="0"/>
        <v>5.5080354633865659E-2</v>
      </c>
      <c r="D15" s="79"/>
    </row>
    <row r="16" spans="1:4" ht="13.5" customHeight="1">
      <c r="A16" s="75" t="s">
        <v>79</v>
      </c>
      <c r="B16" s="74">
        <v>694221</v>
      </c>
      <c r="C16" s="76">
        <f t="shared" si="0"/>
        <v>1.8431688631448957E-2</v>
      </c>
      <c r="D16" s="79"/>
    </row>
    <row r="17" spans="1:4" ht="13.5" customHeight="1">
      <c r="A17" s="75" t="s">
        <v>49</v>
      </c>
      <c r="B17" s="74">
        <v>3537034</v>
      </c>
      <c r="C17" s="76">
        <f t="shared" si="0"/>
        <v>9.3908869606146222E-2</v>
      </c>
      <c r="D17" s="79"/>
    </row>
    <row r="18" spans="1:4" ht="13.5" customHeight="1">
      <c r="A18" s="75" t="s">
        <v>80</v>
      </c>
      <c r="B18" s="74">
        <v>209171</v>
      </c>
      <c r="C18" s="76">
        <f t="shared" si="0"/>
        <v>5.5535265322264951E-3</v>
      </c>
      <c r="D18" s="79"/>
    </row>
    <row r="19" spans="1:4" ht="13.5" customHeight="1">
      <c r="A19" s="75" t="s">
        <v>44</v>
      </c>
      <c r="B19" s="74">
        <v>7398426</v>
      </c>
      <c r="C19" s="76">
        <f t="shared" si="0"/>
        <v>0.19642950068467591</v>
      </c>
      <c r="D19" s="79"/>
    </row>
    <row r="20" spans="1:4" ht="19.5" customHeight="1">
      <c r="A20" s="75" t="s">
        <v>46</v>
      </c>
      <c r="B20" s="74">
        <v>4686484</v>
      </c>
      <c r="C20" s="76">
        <f t="shared" si="0"/>
        <v>0.12442696758563547</v>
      </c>
      <c r="D20" s="79"/>
    </row>
    <row r="21" spans="1:4" ht="16.5" customHeight="1">
      <c r="A21" s="334" t="s">
        <v>81</v>
      </c>
      <c r="B21" s="72"/>
      <c r="C21" s="76"/>
      <c r="D21" s="78"/>
    </row>
    <row r="22" spans="1:4" ht="14.25" customHeight="1">
      <c r="A22" s="75" t="s">
        <v>82</v>
      </c>
      <c r="B22" s="211">
        <v>753445</v>
      </c>
      <c r="C22" s="76">
        <f t="shared" si="0"/>
        <v>2.0004096160908501E-2</v>
      </c>
      <c r="D22" s="78"/>
    </row>
    <row r="23" spans="1:4" ht="14.25" customHeight="1">
      <c r="A23" s="75" t="s">
        <v>83</v>
      </c>
      <c r="B23" s="211">
        <v>123832</v>
      </c>
      <c r="C23" s="76">
        <f t="shared" si="0"/>
        <v>3.2877611979608618E-3</v>
      </c>
      <c r="D23" s="78"/>
    </row>
    <row r="24" spans="1:4" ht="14.25" customHeight="1">
      <c r="A24" s="73" t="s">
        <v>61</v>
      </c>
      <c r="B24" s="211">
        <v>1232398</v>
      </c>
      <c r="C24" s="76">
        <f t="shared" si="0"/>
        <v>3.2720381846732427E-2</v>
      </c>
      <c r="D24" s="78"/>
    </row>
    <row r="25" spans="1:4" ht="14.25" customHeight="1">
      <c r="A25" s="75" t="s">
        <v>84</v>
      </c>
      <c r="B25" s="211">
        <v>207823</v>
      </c>
      <c r="C25" s="76">
        <f t="shared" si="0"/>
        <v>5.5177368971172248E-3</v>
      </c>
      <c r="D25" s="78"/>
    </row>
    <row r="26" spans="1:4" ht="14.25" customHeight="1">
      <c r="A26" s="73" t="s">
        <v>56</v>
      </c>
      <c r="B26" s="211">
        <v>1873930</v>
      </c>
      <c r="C26" s="76">
        <f t="shared" si="0"/>
        <v>4.9753168338513447E-2</v>
      </c>
      <c r="D26" s="78"/>
    </row>
    <row r="27" spans="1:4" ht="14.25" customHeight="1">
      <c r="A27" s="75" t="s">
        <v>54</v>
      </c>
      <c r="B27" s="211">
        <v>2003655</v>
      </c>
      <c r="C27" s="76">
        <f t="shared" si="0"/>
        <v>5.3197389714292512E-2</v>
      </c>
      <c r="D27" s="78"/>
    </row>
    <row r="28" spans="1:4" ht="14.25" customHeight="1">
      <c r="A28" s="75" t="s">
        <v>85</v>
      </c>
      <c r="B28" s="211">
        <v>891597</v>
      </c>
      <c r="C28" s="76">
        <f t="shared" si="0"/>
        <v>2.3672055856469334E-2</v>
      </c>
      <c r="D28" s="78"/>
    </row>
    <row r="29" spans="1:4" ht="14.25" customHeight="1">
      <c r="A29" s="75" t="s">
        <v>58</v>
      </c>
      <c r="B29" s="211">
        <v>1691794</v>
      </c>
      <c r="C29" s="76">
        <f t="shared" si="0"/>
        <v>4.4917425771553381E-2</v>
      </c>
      <c r="D29" s="78"/>
    </row>
    <row r="30" spans="1:4" ht="14.25" customHeight="1">
      <c r="A30" s="75" t="s">
        <v>86</v>
      </c>
      <c r="B30" s="211">
        <v>2115494</v>
      </c>
      <c r="C30" s="76">
        <f t="shared" si="0"/>
        <v>5.6166734670513398E-2</v>
      </c>
      <c r="D30" s="78"/>
    </row>
    <row r="31" spans="1:4" ht="14.25" customHeight="1">
      <c r="A31" s="75" t="s">
        <v>87</v>
      </c>
      <c r="B31" s="211">
        <v>1267626</v>
      </c>
      <c r="C31" s="76">
        <f t="shared" si="0"/>
        <v>3.3655691390967885E-2</v>
      </c>
      <c r="D31" s="78"/>
    </row>
    <row r="32" spans="1:4" ht="14.25" customHeight="1">
      <c r="A32" s="75" t="s">
        <v>88</v>
      </c>
      <c r="B32" s="211">
        <v>2054991</v>
      </c>
      <c r="C32" s="76">
        <f t="shared" si="0"/>
        <v>5.4560369467979111E-2</v>
      </c>
      <c r="D32" s="78"/>
    </row>
    <row r="33" spans="1:4">
      <c r="A33" s="73" t="s">
        <v>89</v>
      </c>
      <c r="B33" s="74">
        <v>448615</v>
      </c>
      <c r="C33" s="76">
        <f t="shared" si="0"/>
        <v>1.1910806494470023E-2</v>
      </c>
      <c r="D33" s="79"/>
    </row>
    <row r="34" spans="1:4">
      <c r="A34" s="73" t="s">
        <v>90</v>
      </c>
      <c r="B34" s="74">
        <v>883360</v>
      </c>
      <c r="C34" s="76">
        <f t="shared" si="0"/>
        <v>2.3453362069826109E-2</v>
      </c>
      <c r="D34" s="79"/>
    </row>
    <row r="35" spans="1:4">
      <c r="A35" s="75" t="s">
        <v>57</v>
      </c>
      <c r="B35" s="74">
        <v>1744455</v>
      </c>
      <c r="C35" s="76">
        <f t="shared" si="0"/>
        <v>4.6315584506337742E-2</v>
      </c>
      <c r="D35" s="79"/>
    </row>
    <row r="36" spans="1:4" ht="21" customHeight="1">
      <c r="A36" s="335" t="s">
        <v>91</v>
      </c>
      <c r="B36" s="71"/>
      <c r="C36" s="76"/>
      <c r="D36" s="78"/>
    </row>
    <row r="37" spans="1:4" ht="15" customHeight="1">
      <c r="A37" s="75" t="s">
        <v>92</v>
      </c>
      <c r="B37" s="74">
        <v>61532</v>
      </c>
      <c r="C37" s="76">
        <f t="shared" si="0"/>
        <v>1.6336853320056831E-3</v>
      </c>
      <c r="D37" s="79"/>
    </row>
    <row r="38" spans="1:4" ht="15" customHeight="1">
      <c r="A38" s="75" t="s">
        <v>93</v>
      </c>
      <c r="B38" s="74">
        <v>194822</v>
      </c>
      <c r="C38" s="76">
        <f t="shared" si="0"/>
        <v>5.1725580795685365E-3</v>
      </c>
      <c r="D38" s="79"/>
    </row>
    <row r="39" spans="1:4">
      <c r="A39" s="75" t="s">
        <v>94</v>
      </c>
      <c r="B39" s="74">
        <v>222215</v>
      </c>
      <c r="C39" s="76">
        <f t="shared" si="0"/>
        <v>5.8998470072749599E-3</v>
      </c>
      <c r="D39" s="79"/>
    </row>
    <row r="40" spans="1:4">
      <c r="A40" s="75" t="s">
        <v>95</v>
      </c>
      <c r="B40" s="74">
        <v>117910</v>
      </c>
      <c r="C40" s="76">
        <f t="shared" si="0"/>
        <v>3.1305310650846727E-3</v>
      </c>
      <c r="D40" s="79"/>
    </row>
    <row r="41" spans="1:4">
      <c r="A41" s="75" t="s">
        <v>96</v>
      </c>
      <c r="B41" s="74">
        <v>145084</v>
      </c>
      <c r="C41" s="76">
        <f t="shared" si="0"/>
        <v>3.8520055045945609E-3</v>
      </c>
      <c r="D41" s="79"/>
    </row>
    <row r="42" spans="1:4">
      <c r="A42" s="75" t="s">
        <v>97</v>
      </c>
      <c r="B42" s="74">
        <v>43537</v>
      </c>
      <c r="C42" s="76">
        <f t="shared" si="0"/>
        <v>1.1559149434364464E-3</v>
      </c>
      <c r="D42" s="79"/>
    </row>
    <row r="43" spans="1:4">
      <c r="A43" s="75" t="s">
        <v>98</v>
      </c>
      <c r="B43" s="74">
        <v>168830</v>
      </c>
      <c r="C43" s="76">
        <f t="shared" si="0"/>
        <v>4.4824659462152942E-3</v>
      </c>
      <c r="D43" s="79"/>
    </row>
    <row r="44" spans="1:4">
      <c r="A44" s="75" t="s">
        <v>99</v>
      </c>
      <c r="B44" s="74">
        <v>201168</v>
      </c>
      <c r="C44" s="76">
        <f t="shared" si="0"/>
        <v>5.3410454863960094E-3</v>
      </c>
      <c r="D44" s="79"/>
    </row>
    <row r="45" spans="1:4">
      <c r="A45" s="75" t="s">
        <v>100</v>
      </c>
      <c r="B45" s="74">
        <v>32672</v>
      </c>
      <c r="C45" s="76">
        <f t="shared" si="0"/>
        <v>8.6744729843479286E-4</v>
      </c>
      <c r="D45" s="79"/>
    </row>
    <row r="46" spans="1:4">
      <c r="A46" s="75" t="s">
        <v>101</v>
      </c>
      <c r="B46" s="74">
        <v>55762</v>
      </c>
      <c r="C46" s="76">
        <f t="shared" si="0"/>
        <v>1.4804908256403318E-3</v>
      </c>
      <c r="D46" s="79"/>
    </row>
    <row r="47" spans="1:4">
      <c r="A47" s="75" t="s">
        <v>102</v>
      </c>
      <c r="B47" s="74">
        <v>143915</v>
      </c>
      <c r="C47" s="76">
        <f t="shared" si="0"/>
        <v>3.8209683507052896E-3</v>
      </c>
      <c r="D47" s="79"/>
    </row>
    <row r="48" spans="1:4">
      <c r="A48" s="75" t="s">
        <v>103</v>
      </c>
      <c r="B48" s="74">
        <v>77702</v>
      </c>
      <c r="C48" s="76">
        <f t="shared" si="0"/>
        <v>2.0630016522704543E-3</v>
      </c>
      <c r="D48" s="79"/>
    </row>
    <row r="49" spans="1:4">
      <c r="A49" s="75" t="s">
        <v>104</v>
      </c>
      <c r="B49" s="74">
        <v>113847</v>
      </c>
      <c r="C49" s="76">
        <f t="shared" si="0"/>
        <v>3.022657706443005E-3</v>
      </c>
      <c r="D49" s="79"/>
    </row>
    <row r="50" spans="1:4">
      <c r="A50" s="75" t="s">
        <v>105</v>
      </c>
      <c r="B50" s="74">
        <v>18161</v>
      </c>
      <c r="C50" s="76">
        <f t="shared" si="0"/>
        <v>4.8217771752186194E-4</v>
      </c>
      <c r="D50" s="79"/>
    </row>
    <row r="51" spans="1:4">
      <c r="A51" s="75" t="s">
        <v>106</v>
      </c>
      <c r="B51" s="74">
        <v>22470</v>
      </c>
      <c r="C51" s="76">
        <f t="shared" si="0"/>
        <v>5.9658241906922736E-4</v>
      </c>
      <c r="D51" s="79"/>
    </row>
    <row r="52" spans="1:4">
      <c r="A52" s="75" t="s">
        <v>107</v>
      </c>
      <c r="B52" s="74">
        <v>219824</v>
      </c>
      <c r="C52" s="76">
        <f t="shared" si="0"/>
        <v>5.8363655402525073E-3</v>
      </c>
      <c r="D52" s="79"/>
    </row>
    <row r="53" spans="1:4" ht="20.25" customHeight="1">
      <c r="A53" s="75" t="s">
        <v>108</v>
      </c>
      <c r="B53" s="74">
        <v>127793</v>
      </c>
      <c r="C53" s="76">
        <f t="shared" si="0"/>
        <v>3.392926438812362E-3</v>
      </c>
      <c r="D53" s="79"/>
    </row>
    <row r="54" spans="1:4">
      <c r="A54" s="75" t="s">
        <v>109</v>
      </c>
      <c r="B54" s="74">
        <v>145979</v>
      </c>
      <c r="C54" s="76">
        <f t="shared" si="0"/>
        <v>3.8757679106945588E-3</v>
      </c>
      <c r="D54" s="79"/>
    </row>
    <row r="55" spans="1:4">
      <c r="A55" s="73" t="s">
        <v>110</v>
      </c>
      <c r="B55" s="74">
        <v>605403</v>
      </c>
      <c r="C55" s="76">
        <f t="shared" si="0"/>
        <v>1.6073555240399086E-2</v>
      </c>
      <c r="D55" s="79"/>
    </row>
    <row r="56" spans="1:4">
      <c r="A56" s="75" t="s">
        <v>111</v>
      </c>
      <c r="B56" s="74">
        <v>241044</v>
      </c>
      <c r="C56" s="76">
        <f t="shared" si="0"/>
        <v>6.3997602413049769E-3</v>
      </c>
      <c r="D56" s="79"/>
    </row>
    <row r="57" spans="1:4">
      <c r="A57" s="73" t="s">
        <v>112</v>
      </c>
      <c r="B57" s="74">
        <v>39242</v>
      </c>
      <c r="C57" s="76">
        <f t="shared" si="0"/>
        <v>1.0418819443308686E-3</v>
      </c>
      <c r="D57" s="79"/>
    </row>
    <row r="58" spans="1:4">
      <c r="A58" s="75" t="s">
        <v>113</v>
      </c>
      <c r="B58" s="74">
        <v>54358</v>
      </c>
      <c r="C58" s="76">
        <f t="shared" si="0"/>
        <v>1.4432143807639102E-3</v>
      </c>
      <c r="D58" s="79"/>
    </row>
    <row r="59" spans="1:4">
      <c r="A59" s="75" t="s">
        <v>114</v>
      </c>
      <c r="B59" s="74">
        <v>104306</v>
      </c>
      <c r="C59" s="76">
        <f t="shared" si="0"/>
        <v>2.7693424923647008E-3</v>
      </c>
      <c r="D59" s="79"/>
    </row>
    <row r="60" spans="1:4">
      <c r="A60" s="73" t="s">
        <v>115</v>
      </c>
      <c r="B60" s="74">
        <v>104940</v>
      </c>
      <c r="C60" s="76">
        <f t="shared" si="0"/>
        <v>2.7861753029428003E-3</v>
      </c>
      <c r="D60" s="79"/>
    </row>
    <row r="61" spans="1:4">
      <c r="A61" s="73" t="s">
        <v>116</v>
      </c>
      <c r="B61" s="74">
        <v>206484</v>
      </c>
      <c r="C61" s="76">
        <f t="shared" si="0"/>
        <v>5.4821862135776746E-3</v>
      </c>
      <c r="D61" s="79"/>
    </row>
    <row r="62" spans="1:4">
      <c r="A62" s="75" t="s">
        <v>117</v>
      </c>
      <c r="B62" s="74">
        <v>81122</v>
      </c>
      <c r="C62" s="76">
        <f t="shared" si="0"/>
        <v>2.1538032487643018E-3</v>
      </c>
      <c r="D62" s="79"/>
    </row>
    <row r="63" spans="1:4">
      <c r="A63" s="75" t="s">
        <v>118</v>
      </c>
      <c r="B63" s="74">
        <v>181927</v>
      </c>
      <c r="C63" s="76">
        <f t="shared" si="0"/>
        <v>4.8301935805076688E-3</v>
      </c>
      <c r="D63" s="79"/>
    </row>
    <row r="64" spans="1:4">
      <c r="A64" s="73" t="s">
        <v>119</v>
      </c>
      <c r="B64" s="74">
        <v>398020</v>
      </c>
      <c r="C64" s="76">
        <f t="shared" si="0"/>
        <v>1.0567500420023759E-2</v>
      </c>
      <c r="D64" s="79"/>
    </row>
    <row r="65" spans="1:4">
      <c r="A65" s="75" t="s">
        <v>120</v>
      </c>
      <c r="B65" s="74">
        <v>20276</v>
      </c>
      <c r="C65" s="76">
        <f t="shared" si="0"/>
        <v>5.3833133640621513E-4</v>
      </c>
      <c r="D65" s="79"/>
    </row>
    <row r="66" spans="1:4">
      <c r="A66" s="73" t="s">
        <v>121</v>
      </c>
      <c r="B66" s="74">
        <v>137399</v>
      </c>
      <c r="C66" s="76">
        <f t="shared" si="0"/>
        <v>3.6479674142275375E-3</v>
      </c>
      <c r="D66" s="79"/>
    </row>
    <row r="67" spans="1:4">
      <c r="A67" s="73" t="s">
        <v>122</v>
      </c>
      <c r="B67" s="74">
        <v>34574</v>
      </c>
      <c r="C67" s="76">
        <f t="shared" si="0"/>
        <v>9.1794573016909064E-4</v>
      </c>
      <c r="D67" s="79"/>
    </row>
    <row r="68" spans="1:4">
      <c r="A68" s="75" t="s">
        <v>123</v>
      </c>
      <c r="B68" s="74">
        <v>45121</v>
      </c>
      <c r="C68" s="76">
        <f t="shared" si="0"/>
        <v>1.1979704197072811E-3</v>
      </c>
      <c r="D68" s="79"/>
    </row>
    <row r="69" spans="1:4">
      <c r="A69" s="75" t="s">
        <v>124</v>
      </c>
      <c r="B69" s="74">
        <v>97688</v>
      </c>
      <c r="C69" s="76">
        <f t="shared" ref="C69:C89" si="1">B69/37664536</f>
        <v>2.5936334380967816E-3</v>
      </c>
      <c r="D69" s="79"/>
    </row>
    <row r="70" spans="1:4">
      <c r="A70" s="75" t="s">
        <v>125</v>
      </c>
      <c r="B70" s="74">
        <v>151738</v>
      </c>
      <c r="C70" s="76">
        <f t="shared" si="1"/>
        <v>4.0286703651413623E-3</v>
      </c>
      <c r="D70" s="79"/>
    </row>
    <row r="71" spans="1:4">
      <c r="A71" s="75" t="s">
        <v>126</v>
      </c>
      <c r="B71" s="74">
        <v>63648</v>
      </c>
      <c r="C71" s="76">
        <f t="shared" si="1"/>
        <v>1.6898655010644495E-3</v>
      </c>
      <c r="D71" s="79"/>
    </row>
    <row r="72" spans="1:4">
      <c r="A72" s="75" t="s">
        <v>127</v>
      </c>
      <c r="B72" s="74">
        <v>37143</v>
      </c>
      <c r="C72" s="76">
        <f t="shared" si="1"/>
        <v>9.8615312823712993E-4</v>
      </c>
      <c r="D72" s="79"/>
    </row>
    <row r="73" spans="1:4">
      <c r="A73" s="75" t="s">
        <v>128</v>
      </c>
      <c r="B73" s="74">
        <v>105141</v>
      </c>
      <c r="C73" s="76">
        <f t="shared" si="1"/>
        <v>2.7915118879998945E-3</v>
      </c>
      <c r="D73" s="79"/>
    </row>
    <row r="74" spans="1:4">
      <c r="A74" s="75" t="s">
        <v>129</v>
      </c>
      <c r="B74" s="74">
        <v>391637</v>
      </c>
      <c r="C74" s="76">
        <f t="shared" si="1"/>
        <v>1.0398030656742991E-2</v>
      </c>
      <c r="D74" s="79"/>
    </row>
    <row r="75" spans="1:4">
      <c r="A75" s="75" t="s">
        <v>130</v>
      </c>
      <c r="B75" s="74">
        <v>104961</v>
      </c>
      <c r="C75" s="76">
        <f t="shared" si="1"/>
        <v>2.7867328566054815E-3</v>
      </c>
      <c r="D75" s="79"/>
    </row>
    <row r="76" spans="1:4">
      <c r="A76" s="75" t="s">
        <v>131</v>
      </c>
      <c r="B76" s="74">
        <v>118866</v>
      </c>
      <c r="C76" s="76">
        <f t="shared" si="1"/>
        <v>3.1559130318238888E-3</v>
      </c>
      <c r="D76" s="79"/>
    </row>
    <row r="77" spans="1:4">
      <c r="A77" s="75" t="s">
        <v>132</v>
      </c>
      <c r="B77" s="74">
        <v>450053</v>
      </c>
      <c r="C77" s="76">
        <f t="shared" si="1"/>
        <v>1.1948985645276501E-2</v>
      </c>
      <c r="D77" s="79"/>
    </row>
    <row r="78" spans="1:4">
      <c r="A78" s="75" t="s">
        <v>133</v>
      </c>
      <c r="B78" s="74">
        <v>258141</v>
      </c>
      <c r="C78" s="76">
        <f t="shared" si="1"/>
        <v>6.8536885732509755E-3</v>
      </c>
      <c r="D78" s="79"/>
    </row>
    <row r="79" spans="1:4">
      <c r="A79" s="75" t="s">
        <v>134</v>
      </c>
      <c r="B79" s="74">
        <v>65872</v>
      </c>
      <c r="C79" s="76">
        <f t="shared" si="1"/>
        <v>1.7489130889598639E-3</v>
      </c>
      <c r="D79" s="79"/>
    </row>
    <row r="80" spans="1:4">
      <c r="A80" s="75" t="s">
        <v>135</v>
      </c>
      <c r="B80" s="74">
        <v>225585</v>
      </c>
      <c r="C80" s="76">
        <f t="shared" si="1"/>
        <v>5.9893210950481375E-3</v>
      </c>
      <c r="D80" s="79"/>
    </row>
    <row r="81" spans="1:4">
      <c r="A81" s="75" t="s">
        <v>136</v>
      </c>
      <c r="B81" s="74">
        <v>107272</v>
      </c>
      <c r="C81" s="76">
        <f t="shared" si="1"/>
        <v>2.8480903096748623E-3</v>
      </c>
      <c r="D81" s="79"/>
    </row>
    <row r="82" spans="1:4">
      <c r="A82" s="75" t="s">
        <v>137</v>
      </c>
      <c r="B82" s="74">
        <v>157310</v>
      </c>
      <c r="C82" s="76">
        <f t="shared" si="1"/>
        <v>4.1766079369728593E-3</v>
      </c>
      <c r="D82" s="79"/>
    </row>
    <row r="83" spans="1:4">
      <c r="A83" s="173" t="s">
        <v>138</v>
      </c>
      <c r="B83" s="93">
        <v>3304892</v>
      </c>
      <c r="C83" s="76">
        <f t="shared" si="1"/>
        <v>8.7745459017469371E-2</v>
      </c>
      <c r="D83" s="79"/>
    </row>
    <row r="84" spans="1:4">
      <c r="A84" s="174" t="s">
        <v>139</v>
      </c>
      <c r="B84" s="93">
        <v>118866</v>
      </c>
      <c r="C84" s="76">
        <f t="shared" si="1"/>
        <v>3.1559130318238888E-3</v>
      </c>
    </row>
    <row r="85" spans="1:4">
      <c r="A85" s="174" t="s">
        <v>140</v>
      </c>
      <c r="B85" s="93">
        <v>30169111</v>
      </c>
      <c r="C85" s="76">
        <f t="shared" si="1"/>
        <v>0.80099515894739814</v>
      </c>
    </row>
    <row r="86" spans="1:4" ht="15.75" thickBot="1">
      <c r="A86" s="213" t="s">
        <v>141</v>
      </c>
      <c r="B86" s="93">
        <v>9365030</v>
      </c>
      <c r="C86" s="212">
        <f t="shared" si="1"/>
        <v>0.24864317988677731</v>
      </c>
    </row>
    <row r="87" spans="1:4" ht="15.75" thickBot="1">
      <c r="A87" s="336" t="s">
        <v>142</v>
      </c>
      <c r="B87" s="176">
        <v>38621</v>
      </c>
      <c r="C87" s="340">
        <f t="shared" si="1"/>
        <v>1.0253942860201438E-3</v>
      </c>
    </row>
    <row r="88" spans="1:4" ht="15.75" thickBot="1">
      <c r="A88" s="337" t="s">
        <v>143</v>
      </c>
      <c r="B88" s="96">
        <v>2820732</v>
      </c>
      <c r="C88" s="340">
        <f t="shared" si="1"/>
        <v>7.4890926573474847E-2</v>
      </c>
    </row>
    <row r="89" spans="1:4" ht="15.75" thickBot="1">
      <c r="A89" s="337" t="s">
        <v>144</v>
      </c>
      <c r="B89" s="96">
        <v>31255473</v>
      </c>
      <c r="C89" s="340">
        <f t="shared" si="1"/>
        <v>0.82983825952349444</v>
      </c>
    </row>
    <row r="90" spans="1:4" ht="15.75" thickBot="1">
      <c r="A90" s="175" t="s">
        <v>145</v>
      </c>
      <c r="B90" s="338">
        <v>37664536</v>
      </c>
      <c r="C90" s="339">
        <v>1</v>
      </c>
    </row>
    <row r="91" spans="1:4">
      <c r="A91" s="94"/>
      <c r="B91" s="214"/>
      <c r="C91" s="209"/>
    </row>
    <row r="92" spans="1:4">
      <c r="A92" s="1" t="s">
        <v>146</v>
      </c>
      <c r="B92" s="214"/>
      <c r="C92" s="209"/>
    </row>
    <row r="93" spans="1:4">
      <c r="A93" s="1"/>
      <c r="B93" s="214"/>
      <c r="C93" s="209"/>
    </row>
    <row r="94" spans="1:4" ht="51.75" customHeight="1">
      <c r="A94" s="537" t="s">
        <v>147</v>
      </c>
      <c r="B94" s="537"/>
      <c r="C94" s="537"/>
      <c r="D94" s="102"/>
    </row>
    <row r="95" spans="1:4" ht="34.5" customHeight="1">
      <c r="A95" s="531" t="s">
        <v>148</v>
      </c>
      <c r="B95" s="531"/>
      <c r="C95" s="531"/>
      <c r="D95" s="523"/>
    </row>
    <row r="96" spans="1:4" ht="24" customHeight="1">
      <c r="A96" s="531" t="s">
        <v>149</v>
      </c>
      <c r="B96" s="531"/>
      <c r="C96" s="531"/>
    </row>
    <row r="115" ht="30" customHeight="1"/>
    <row r="117" ht="42" customHeight="1"/>
    <row r="119" ht="34.5" customHeight="1"/>
  </sheetData>
  <mergeCells count="4">
    <mergeCell ref="A2:C2"/>
    <mergeCell ref="A96:C96"/>
    <mergeCell ref="A95:C95"/>
    <mergeCell ref="A94:C94"/>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0"/>
  <sheetViews>
    <sheetView workbookViewId="0">
      <selection activeCell="M14" sqref="M14"/>
    </sheetView>
  </sheetViews>
  <sheetFormatPr defaultRowHeight="12.75"/>
  <cols>
    <col min="1" max="1" width="22.5703125" style="1" customWidth="1"/>
    <col min="2" max="3" width="13.7109375" style="1" customWidth="1"/>
    <col min="4" max="5" width="13.85546875" style="1" customWidth="1"/>
    <col min="6" max="6" width="13.28515625" style="1" customWidth="1"/>
    <col min="7" max="7" width="13.7109375" style="1" customWidth="1"/>
    <col min="8" max="10" width="9.140625" style="1"/>
    <col min="11" max="11" width="6.85546875" style="1" customWidth="1"/>
    <col min="12" max="12" width="12" style="1" customWidth="1"/>
    <col min="13" max="13" width="13.28515625" style="1" customWidth="1"/>
    <col min="14" max="16384" width="9.140625" style="1"/>
  </cols>
  <sheetData>
    <row r="1" spans="1:13" ht="24" customHeight="1">
      <c r="A1" s="579" t="s">
        <v>843</v>
      </c>
      <c r="B1" s="579"/>
      <c r="C1" s="579"/>
      <c r="D1" s="579"/>
      <c r="E1" s="579"/>
      <c r="F1" s="579"/>
      <c r="G1" s="579"/>
    </row>
    <row r="2" spans="1:13" ht="18" customHeight="1">
      <c r="A2" s="536" t="s">
        <v>844</v>
      </c>
      <c r="B2" s="536"/>
      <c r="C2" s="536"/>
      <c r="D2" s="536"/>
      <c r="E2" s="536"/>
      <c r="F2" s="536"/>
      <c r="G2" s="536"/>
    </row>
    <row r="3" spans="1:13" s="14" customFormat="1" ht="33.75" customHeight="1">
      <c r="A3" s="18" t="s">
        <v>428</v>
      </c>
      <c r="B3" s="635" t="s">
        <v>845</v>
      </c>
      <c r="C3" s="636"/>
      <c r="D3" s="637" t="s">
        <v>846</v>
      </c>
      <c r="E3" s="638"/>
      <c r="F3" s="15" t="s">
        <v>847</v>
      </c>
      <c r="G3" s="15" t="s">
        <v>848</v>
      </c>
    </row>
    <row r="4" spans="1:13" s="14" customFormat="1" ht="42.75" customHeight="1">
      <c r="A4" s="18"/>
      <c r="B4" s="15" t="s">
        <v>849</v>
      </c>
      <c r="C4" s="15" t="s">
        <v>850</v>
      </c>
      <c r="D4" s="15" t="s">
        <v>849</v>
      </c>
      <c r="E4" s="15" t="s">
        <v>850</v>
      </c>
      <c r="F4" s="15"/>
      <c r="G4" s="15"/>
      <c r="L4" s="14">
        <v>2004</v>
      </c>
      <c r="M4" s="14">
        <v>2015</v>
      </c>
    </row>
    <row r="5" spans="1:13" ht="17.45" customHeight="1">
      <c r="A5" s="6" t="s">
        <v>432</v>
      </c>
      <c r="B5" s="33">
        <v>513217</v>
      </c>
      <c r="C5" s="323">
        <f>B5/L5*100</f>
        <v>7.3945153013993643</v>
      </c>
      <c r="D5" s="33">
        <v>764253</v>
      </c>
      <c r="E5" s="62">
        <f>D5/M5*100</f>
        <v>11.260741312650289</v>
      </c>
      <c r="F5" s="33">
        <f t="shared" ref="F5:F16" si="0">D5-B5</f>
        <v>251036</v>
      </c>
      <c r="G5" s="26">
        <f t="shared" ref="G5:G16" si="1">D5/B5-1</f>
        <v>0.48914201984735506</v>
      </c>
      <c r="L5" s="492">
        <v>6940509</v>
      </c>
      <c r="M5" s="492">
        <v>6786880</v>
      </c>
    </row>
    <row r="6" spans="1:13" ht="17.45" customHeight="1">
      <c r="A6" s="6" t="s">
        <v>433</v>
      </c>
      <c r="B6" s="33">
        <v>453974</v>
      </c>
      <c r="C6" s="323">
        <f t="shared" ref="C6:C13" si="2">B6/L6*100</f>
        <v>15.425510226271896</v>
      </c>
      <c r="D6" s="33">
        <v>608758</v>
      </c>
      <c r="E6" s="62">
        <f t="shared" ref="E6:E13" si="3">D6/M6*100</f>
        <v>21.844674652292969</v>
      </c>
      <c r="F6" s="33">
        <f t="shared" si="0"/>
        <v>154784</v>
      </c>
      <c r="G6" s="26">
        <f t="shared" si="1"/>
        <v>0.34095344667315741</v>
      </c>
      <c r="L6" s="492">
        <v>2943008</v>
      </c>
      <c r="M6" s="492">
        <v>2786757</v>
      </c>
    </row>
    <row r="7" spans="1:13" ht="17.45" customHeight="1">
      <c r="A7" s="6" t="s">
        <v>434</v>
      </c>
      <c r="B7" s="33">
        <v>2831350</v>
      </c>
      <c r="C7" s="323">
        <f t="shared" si="2"/>
        <v>32.200961019021349</v>
      </c>
      <c r="D7" s="33">
        <v>4456919</v>
      </c>
      <c r="E7" s="62">
        <f t="shared" si="3"/>
        <v>34.510121204195151</v>
      </c>
      <c r="F7" s="33">
        <f t="shared" si="0"/>
        <v>1625569</v>
      </c>
      <c r="G7" s="26">
        <f t="shared" si="1"/>
        <v>0.57413212778356604</v>
      </c>
      <c r="L7" s="492">
        <v>8792750</v>
      </c>
      <c r="M7" s="492">
        <v>12914817</v>
      </c>
    </row>
    <row r="8" spans="1:13" ht="17.45" customHeight="1">
      <c r="A8" s="6" t="s">
        <v>435</v>
      </c>
      <c r="B8" s="33">
        <v>1031813</v>
      </c>
      <c r="C8" s="323">
        <f t="shared" si="2"/>
        <v>10.728248407289003</v>
      </c>
      <c r="D8" s="33">
        <v>1547824</v>
      </c>
      <c r="E8" s="62">
        <f t="shared" si="3"/>
        <v>14.473173615359167</v>
      </c>
      <c r="F8" s="33">
        <f t="shared" si="0"/>
        <v>516011</v>
      </c>
      <c r="G8" s="26">
        <f t="shared" si="1"/>
        <v>0.50010127804166071</v>
      </c>
      <c r="L8" s="492">
        <v>9617721</v>
      </c>
      <c r="M8" s="492">
        <v>10694434</v>
      </c>
    </row>
    <row r="9" spans="1:13" ht="17.45" customHeight="1">
      <c r="A9" s="6" t="s">
        <v>436</v>
      </c>
      <c r="B9" s="33">
        <v>332506</v>
      </c>
      <c r="C9" s="323">
        <f t="shared" si="2"/>
        <v>5.9215955714031807</v>
      </c>
      <c r="D9" s="33">
        <v>629049</v>
      </c>
      <c r="E9" s="62">
        <f t="shared" si="3"/>
        <v>11.172240866827316</v>
      </c>
      <c r="F9" s="33">
        <f t="shared" si="0"/>
        <v>296543</v>
      </c>
      <c r="G9" s="26">
        <f t="shared" si="1"/>
        <v>0.89184255321708483</v>
      </c>
      <c r="L9" s="492">
        <v>5615142</v>
      </c>
      <c r="M9" s="492">
        <v>5630464</v>
      </c>
    </row>
    <row r="10" spans="1:13" ht="17.45" customHeight="1">
      <c r="A10" s="6" t="s">
        <v>437</v>
      </c>
      <c r="B10" s="33">
        <v>451389</v>
      </c>
      <c r="C10" s="323">
        <f t="shared" si="2"/>
        <v>13.93344073312551</v>
      </c>
      <c r="D10" s="33">
        <v>808532</v>
      </c>
      <c r="E10" s="62">
        <f t="shared" si="3"/>
        <v>19.117291348993682</v>
      </c>
      <c r="F10" s="33">
        <f t="shared" si="0"/>
        <v>357143</v>
      </c>
      <c r="G10" s="26">
        <f t="shared" si="1"/>
        <v>0.79120891293319073</v>
      </c>
      <c r="L10" s="492">
        <v>3239609</v>
      </c>
      <c r="M10" s="492">
        <v>4229323</v>
      </c>
    </row>
    <row r="11" spans="1:13" ht="17.45" customHeight="1">
      <c r="A11" s="6" t="s">
        <v>438</v>
      </c>
      <c r="B11" s="33">
        <v>428676</v>
      </c>
      <c r="C11" s="323">
        <f t="shared" si="2"/>
        <v>11.302523290512994</v>
      </c>
      <c r="D11" s="33">
        <v>584269</v>
      </c>
      <c r="E11" s="62">
        <f t="shared" si="3"/>
        <v>15.892966628711571</v>
      </c>
      <c r="F11" s="33">
        <f t="shared" si="0"/>
        <v>155593</v>
      </c>
      <c r="G11" s="26">
        <f t="shared" si="1"/>
        <v>0.36296177066129198</v>
      </c>
      <c r="L11" s="492">
        <v>3792746</v>
      </c>
      <c r="M11" s="492">
        <v>3676274</v>
      </c>
    </row>
    <row r="12" spans="1:13" ht="17.45" customHeight="1">
      <c r="A12" s="6" t="s">
        <v>439</v>
      </c>
      <c r="B12" s="33">
        <v>162893</v>
      </c>
      <c r="C12" s="323">
        <f t="shared" si="2"/>
        <v>18.134786553630175</v>
      </c>
      <c r="D12" s="33">
        <v>265579</v>
      </c>
      <c r="E12" s="62">
        <f t="shared" si="3"/>
        <v>22.763654129667092</v>
      </c>
      <c r="F12" s="33">
        <f t="shared" si="0"/>
        <v>102686</v>
      </c>
      <c r="G12" s="26">
        <f t="shared" si="1"/>
        <v>0.6303892739405621</v>
      </c>
      <c r="L12" s="492">
        <v>898235</v>
      </c>
      <c r="M12" s="492">
        <v>1166680</v>
      </c>
    </row>
    <row r="13" spans="1:13" ht="17.45" customHeight="1" thickBot="1">
      <c r="A13" s="24" t="s">
        <v>440</v>
      </c>
      <c r="B13" s="32">
        <v>1273360</v>
      </c>
      <c r="C13" s="323">
        <f t="shared" si="2"/>
        <v>27.94962412566883</v>
      </c>
      <c r="D13" s="32">
        <v>1828425</v>
      </c>
      <c r="E13" s="62">
        <f t="shared" si="3"/>
        <v>29.894181537799504</v>
      </c>
      <c r="F13" s="32">
        <f t="shared" si="0"/>
        <v>555065</v>
      </c>
      <c r="G13" s="23">
        <f t="shared" si="1"/>
        <v>0.4359057925488472</v>
      </c>
      <c r="L13" s="492">
        <v>4555911</v>
      </c>
      <c r="M13" s="492">
        <v>6116324</v>
      </c>
    </row>
    <row r="14" spans="1:13" s="7" customFormat="1" ht="21" customHeight="1" thickTop="1" thickBot="1">
      <c r="A14" s="491" t="s">
        <v>441</v>
      </c>
      <c r="B14" s="28">
        <f>SUM(B5:B13)</f>
        <v>7479178</v>
      </c>
      <c r="C14" s="324">
        <f>B14/L14*100</f>
        <v>16.120435995363444</v>
      </c>
      <c r="D14" s="28">
        <f>SUM(D5:D13)</f>
        <v>11493608</v>
      </c>
      <c r="E14" s="28">
        <f>D14/M14*100</f>
        <v>21.283689499155706</v>
      </c>
      <c r="F14" s="28">
        <f t="shared" si="0"/>
        <v>4014430</v>
      </c>
      <c r="G14" s="8">
        <f t="shared" si="1"/>
        <v>0.53674748749127255</v>
      </c>
      <c r="L14" s="493">
        <f>SUM(L5:L13)</f>
        <v>46395631</v>
      </c>
      <c r="M14" s="493">
        <f>SUM(M5:M13)</f>
        <v>54001953</v>
      </c>
    </row>
    <row r="15" spans="1:13" ht="17.45" customHeight="1" thickTop="1">
      <c r="A15" s="65" t="s">
        <v>851</v>
      </c>
      <c r="B15" s="64">
        <v>6677242</v>
      </c>
      <c r="C15" s="64">
        <f>B15/L14*100</f>
        <v>14.391962898403085</v>
      </c>
      <c r="D15" s="64">
        <v>10350835</v>
      </c>
      <c r="E15" s="64">
        <f>D15/M14*100</f>
        <v>19.167519737665785</v>
      </c>
      <c r="F15" s="64">
        <f t="shared" si="0"/>
        <v>3673593</v>
      </c>
      <c r="G15" s="63">
        <f t="shared" si="1"/>
        <v>0.5501662213231151</v>
      </c>
    </row>
    <row r="16" spans="1:13" ht="17.45" customHeight="1">
      <c r="A16" s="6" t="s">
        <v>852</v>
      </c>
      <c r="B16" s="62">
        <f>B14-B15</f>
        <v>801936</v>
      </c>
      <c r="C16" s="62">
        <f>B16/L14*100</f>
        <v>1.7284730969603583</v>
      </c>
      <c r="D16" s="62">
        <v>1142773</v>
      </c>
      <c r="E16" s="62">
        <f>D16/M14*100</f>
        <v>2.1161697614899224</v>
      </c>
      <c r="F16" s="62">
        <f t="shared" si="0"/>
        <v>340837</v>
      </c>
      <c r="G16" s="61">
        <f t="shared" si="1"/>
        <v>0.42501770714870024</v>
      </c>
    </row>
    <row r="18" spans="1:7" ht="48" customHeight="1">
      <c r="A18" s="548" t="s">
        <v>853</v>
      </c>
      <c r="B18" s="575"/>
      <c r="C18" s="575"/>
      <c r="D18" s="575"/>
      <c r="E18" s="575"/>
      <c r="F18" s="575"/>
      <c r="G18" s="575"/>
    </row>
    <row r="20" spans="1:7" ht="34.5" customHeight="1">
      <c r="A20" s="531" t="s">
        <v>854</v>
      </c>
      <c r="B20" s="531"/>
      <c r="C20" s="531"/>
      <c r="D20" s="531"/>
      <c r="E20" s="531"/>
      <c r="F20" s="531"/>
      <c r="G20" s="531"/>
    </row>
  </sheetData>
  <mergeCells count="6">
    <mergeCell ref="A20:G20"/>
    <mergeCell ref="A1:G1"/>
    <mergeCell ref="A2:G2"/>
    <mergeCell ref="A18:G18"/>
    <mergeCell ref="B3:C3"/>
    <mergeCell ref="D3:E3"/>
  </mergeCells>
  <pageMargins left="0.7" right="0.7" top="0.75" bottom="0.75" header="0.3" footer="0.3"/>
  <pageSetup paperSize="9" orientation="portrait" r:id="rId1"/>
  <ignoredErrors>
    <ignoredError sqref="L14:M14" formulaRange="1"/>
    <ignoredError sqref="C14" 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0"/>
  <sheetViews>
    <sheetView tabSelected="1" topLeftCell="A21" workbookViewId="0">
      <selection activeCell="M37" sqref="M37"/>
    </sheetView>
  </sheetViews>
  <sheetFormatPr defaultRowHeight="12.75"/>
  <cols>
    <col min="1" max="1" width="17.140625" style="1" customWidth="1"/>
    <col min="2" max="2" width="15.140625" style="1" customWidth="1"/>
    <col min="3" max="3" width="14" style="1" customWidth="1"/>
    <col min="4" max="4" width="12.85546875" style="1" customWidth="1"/>
    <col min="5" max="5" width="13.140625" style="1" customWidth="1"/>
    <col min="6" max="6" width="15" style="1" customWidth="1"/>
    <col min="7" max="8" width="14.140625" style="1" customWidth="1"/>
    <col min="9" max="9" width="15.42578125" style="1" customWidth="1"/>
    <col min="10" max="11" width="9.140625" style="1"/>
    <col min="12" max="12" width="12.28515625" style="1" customWidth="1"/>
    <col min="13" max="16384" width="9.140625" style="1"/>
  </cols>
  <sheetData>
    <row r="1" spans="1:12" ht="22.5" customHeight="1">
      <c r="A1" s="536" t="s">
        <v>855</v>
      </c>
      <c r="B1" s="536"/>
      <c r="C1" s="536"/>
      <c r="D1" s="536"/>
      <c r="E1" s="536"/>
      <c r="F1" s="536"/>
      <c r="G1" s="536"/>
      <c r="H1" s="536"/>
      <c r="I1" s="536"/>
    </row>
    <row r="2" spans="1:12" s="14" customFormat="1" ht="33.75" customHeight="1">
      <c r="A2" s="18" t="s">
        <v>30</v>
      </c>
      <c r="B2" s="16" t="s">
        <v>856</v>
      </c>
      <c r="C2" s="16" t="s">
        <v>857</v>
      </c>
      <c r="D2" s="16" t="s">
        <v>812</v>
      </c>
      <c r="E2" s="16" t="s">
        <v>858</v>
      </c>
      <c r="F2" s="15" t="s">
        <v>859</v>
      </c>
      <c r="G2" s="16" t="s">
        <v>860</v>
      </c>
      <c r="H2" s="16" t="s">
        <v>449</v>
      </c>
      <c r="I2" s="16" t="s">
        <v>222</v>
      </c>
    </row>
    <row r="3" spans="1:12" ht="17.45" customHeight="1">
      <c r="A3" s="13">
        <v>1999</v>
      </c>
      <c r="B3" s="33">
        <v>3851048</v>
      </c>
      <c r="C3" s="33">
        <v>253201</v>
      </c>
      <c r="D3" s="33">
        <v>26127</v>
      </c>
      <c r="E3" s="33">
        <v>158328</v>
      </c>
      <c r="F3" s="33">
        <v>1263348</v>
      </c>
      <c r="G3" s="33">
        <v>228838</v>
      </c>
      <c r="H3" s="33">
        <v>211166</v>
      </c>
      <c r="I3" s="33">
        <f t="shared" ref="I3:I19" si="0">SUM(B3:H3)</f>
        <v>5992056</v>
      </c>
    </row>
    <row r="4" spans="1:12" ht="17.45" customHeight="1">
      <c r="A4" s="13">
        <v>2000</v>
      </c>
      <c r="B4" s="33">
        <v>3913470</v>
      </c>
      <c r="C4" s="33">
        <v>248837</v>
      </c>
      <c r="D4" s="33">
        <v>25943</v>
      </c>
      <c r="E4" s="33">
        <v>158606</v>
      </c>
      <c r="F4" s="33">
        <v>1297383</v>
      </c>
      <c r="G4" s="33">
        <v>226937</v>
      </c>
      <c r="H4" s="33">
        <v>203025</v>
      </c>
      <c r="I4" s="33">
        <f t="shared" si="0"/>
        <v>6074201</v>
      </c>
    </row>
    <row r="5" spans="1:12" ht="17.45" customHeight="1">
      <c r="A5" s="13">
        <v>2001</v>
      </c>
      <c r="B5" s="33">
        <v>3977255</v>
      </c>
      <c r="C5" s="33">
        <v>244598</v>
      </c>
      <c r="D5" s="33">
        <v>25820</v>
      </c>
      <c r="E5" s="33">
        <v>158958</v>
      </c>
      <c r="F5" s="33">
        <v>1332591</v>
      </c>
      <c r="G5" s="33">
        <v>225134</v>
      </c>
      <c r="H5" s="33">
        <v>195323</v>
      </c>
      <c r="I5" s="33">
        <f t="shared" si="0"/>
        <v>6159679</v>
      </c>
    </row>
    <row r="6" spans="1:12" ht="17.45" customHeight="1">
      <c r="A6" s="13">
        <v>2002</v>
      </c>
      <c r="B6" s="33">
        <v>4041828</v>
      </c>
      <c r="C6" s="33">
        <v>240427</v>
      </c>
      <c r="D6" s="33">
        <v>26526</v>
      </c>
      <c r="E6" s="33">
        <v>158924</v>
      </c>
      <c r="F6" s="33">
        <v>1358157</v>
      </c>
      <c r="G6" s="33">
        <v>226311</v>
      </c>
      <c r="H6" s="33">
        <v>193219</v>
      </c>
      <c r="I6" s="33">
        <f t="shared" si="0"/>
        <v>6245392</v>
      </c>
      <c r="L6" s="322">
        <v>54001953</v>
      </c>
    </row>
    <row r="7" spans="1:12" ht="17.45" customHeight="1">
      <c r="A7" s="13">
        <v>2003</v>
      </c>
      <c r="B7" s="33">
        <v>4154593</v>
      </c>
      <c r="C7" s="33">
        <v>241938</v>
      </c>
      <c r="D7" s="33">
        <v>27221</v>
      </c>
      <c r="E7" s="33">
        <v>162871</v>
      </c>
      <c r="F7" s="33">
        <v>1406217</v>
      </c>
      <c r="G7" s="33">
        <v>231302</v>
      </c>
      <c r="H7" s="33">
        <v>193342</v>
      </c>
      <c r="I7" s="33">
        <f t="shared" si="0"/>
        <v>6417484</v>
      </c>
    </row>
    <row r="8" spans="1:12" ht="17.45" customHeight="1">
      <c r="A8" s="13">
        <v>2004</v>
      </c>
      <c r="B8" s="33">
        <v>4307943</v>
      </c>
      <c r="C8" s="33">
        <v>245753</v>
      </c>
      <c r="D8" s="33">
        <v>28834</v>
      </c>
      <c r="E8" s="33">
        <v>188320</v>
      </c>
      <c r="F8" s="33">
        <v>1464171</v>
      </c>
      <c r="G8" s="33">
        <v>242436</v>
      </c>
      <c r="H8" s="33">
        <v>199782</v>
      </c>
      <c r="I8" s="33">
        <f t="shared" si="0"/>
        <v>6677239</v>
      </c>
      <c r="L8" s="322">
        <v>54001953</v>
      </c>
    </row>
    <row r="9" spans="1:12" ht="17.45" customHeight="1">
      <c r="A9" s="13">
        <v>2005</v>
      </c>
      <c r="B9" s="33">
        <v>4574972</v>
      </c>
      <c r="C9" s="33">
        <v>256205</v>
      </c>
      <c r="D9" s="33">
        <v>32308</v>
      </c>
      <c r="E9" s="33">
        <v>237556</v>
      </c>
      <c r="F9" s="33">
        <v>1564437</v>
      </c>
      <c r="G9" s="33">
        <v>259651</v>
      </c>
      <c r="H9" s="33">
        <v>203662</v>
      </c>
      <c r="I9" s="33">
        <f t="shared" si="0"/>
        <v>7128791</v>
      </c>
    </row>
    <row r="10" spans="1:12" ht="17.45" customHeight="1">
      <c r="A10" s="13">
        <v>2006</v>
      </c>
      <c r="B10" s="33">
        <v>4890206</v>
      </c>
      <c r="C10" s="33">
        <v>266175</v>
      </c>
      <c r="D10" s="33">
        <v>36772</v>
      </c>
      <c r="E10" s="33">
        <v>280693</v>
      </c>
      <c r="F10" s="33">
        <v>1688418</v>
      </c>
      <c r="G10" s="33">
        <v>279780</v>
      </c>
      <c r="H10" s="33">
        <v>211000</v>
      </c>
      <c r="I10" s="33">
        <f t="shared" si="0"/>
        <v>7653044</v>
      </c>
    </row>
    <row r="11" spans="1:12" ht="17.45" customHeight="1">
      <c r="A11" s="13" t="s">
        <v>861</v>
      </c>
      <c r="B11" s="33">
        <v>4992401</v>
      </c>
      <c r="C11" s="33">
        <v>268660</v>
      </c>
      <c r="D11" s="33">
        <v>37348</v>
      </c>
      <c r="E11" s="33">
        <v>293164</v>
      </c>
      <c r="F11" s="33">
        <v>1732256</v>
      </c>
      <c r="G11" s="33">
        <v>285807</v>
      </c>
      <c r="H11" s="33">
        <v>213677</v>
      </c>
      <c r="I11" s="33">
        <f t="shared" si="0"/>
        <v>7823313</v>
      </c>
    </row>
    <row r="12" spans="1:12" ht="17.45" customHeight="1">
      <c r="A12" s="13" t="s">
        <v>862</v>
      </c>
      <c r="B12" s="33">
        <v>5224652</v>
      </c>
      <c r="C12" s="33">
        <v>280632</v>
      </c>
      <c r="D12" s="33">
        <v>40760</v>
      </c>
      <c r="E12" s="33">
        <v>315643</v>
      </c>
      <c r="F12" s="33">
        <v>1856440</v>
      </c>
      <c r="G12" s="33">
        <v>307828</v>
      </c>
      <c r="H12" s="33">
        <v>219634</v>
      </c>
      <c r="I12" s="33">
        <f t="shared" si="0"/>
        <v>8245589</v>
      </c>
    </row>
    <row r="13" spans="1:12" ht="17.45" customHeight="1">
      <c r="A13" s="13">
        <v>2009</v>
      </c>
      <c r="B13" s="33">
        <v>5411093</v>
      </c>
      <c r="C13" s="33">
        <v>282941</v>
      </c>
      <c r="D13" s="33">
        <v>45217</v>
      </c>
      <c r="E13" s="33">
        <v>362400</v>
      </c>
      <c r="F13" s="33">
        <v>1946292</v>
      </c>
      <c r="G13" s="33">
        <v>321604</v>
      </c>
      <c r="H13" s="33">
        <v>230484</v>
      </c>
      <c r="I13" s="33">
        <f t="shared" si="0"/>
        <v>8600031</v>
      </c>
    </row>
    <row r="14" spans="1:12" ht="17.45" customHeight="1">
      <c r="A14" s="13" t="s">
        <v>863</v>
      </c>
      <c r="B14" s="33">
        <v>5472090</v>
      </c>
      <c r="C14" s="33">
        <v>282793</v>
      </c>
      <c r="D14" s="33">
        <v>45858</v>
      </c>
      <c r="E14" s="33">
        <v>367162</v>
      </c>
      <c r="F14" s="33">
        <v>1965316</v>
      </c>
      <c r="G14" s="33">
        <v>321729</v>
      </c>
      <c r="H14" s="33">
        <v>231084</v>
      </c>
      <c r="I14" s="33">
        <f t="shared" si="0"/>
        <v>8686032</v>
      </c>
    </row>
    <row r="15" spans="1:12" ht="17.45" customHeight="1">
      <c r="A15" s="13" t="s">
        <v>864</v>
      </c>
      <c r="B15" s="12">
        <v>5675488</v>
      </c>
      <c r="C15" s="12">
        <v>285858</v>
      </c>
      <c r="D15" s="12">
        <v>47799</v>
      </c>
      <c r="E15" s="12">
        <v>331271</v>
      </c>
      <c r="F15" s="12">
        <v>2025074</v>
      </c>
      <c r="G15" s="12">
        <v>326721</v>
      </c>
      <c r="H15" s="12">
        <v>234337</v>
      </c>
      <c r="I15" s="33">
        <f t="shared" si="0"/>
        <v>8926548</v>
      </c>
    </row>
    <row r="16" spans="1:12" ht="17.45" customHeight="1">
      <c r="A16" s="13" t="s">
        <v>865</v>
      </c>
      <c r="B16" s="12">
        <v>5928532</v>
      </c>
      <c r="C16" s="12">
        <v>284536</v>
      </c>
      <c r="D16" s="12">
        <v>49679</v>
      </c>
      <c r="E16" s="12">
        <v>345179</v>
      </c>
      <c r="F16" s="12">
        <v>2101392</v>
      </c>
      <c r="G16" s="12">
        <v>335527</v>
      </c>
      <c r="H16" s="12">
        <v>221930</v>
      </c>
      <c r="I16" s="33">
        <f t="shared" si="0"/>
        <v>9266775</v>
      </c>
    </row>
    <row r="17" spans="1:13" ht="17.45" customHeight="1">
      <c r="A17" s="13" t="s">
        <v>866</v>
      </c>
      <c r="B17" s="12">
        <v>6202323</v>
      </c>
      <c r="C17" s="12">
        <v>286458</v>
      </c>
      <c r="D17" s="12">
        <v>52325</v>
      </c>
      <c r="E17" s="12">
        <v>360068</v>
      </c>
      <c r="F17" s="12">
        <v>2179564</v>
      </c>
      <c r="G17" s="12">
        <v>344120</v>
      </c>
      <c r="H17" s="12">
        <v>224445</v>
      </c>
      <c r="I17" s="33">
        <f t="shared" si="0"/>
        <v>9649303</v>
      </c>
    </row>
    <row r="18" spans="1:13" ht="17.45" customHeight="1">
      <c r="A18" s="13" t="s">
        <v>867</v>
      </c>
      <c r="B18" s="12">
        <v>6461553</v>
      </c>
      <c r="C18" s="12">
        <v>290520</v>
      </c>
      <c r="D18" s="12">
        <v>55090</v>
      </c>
      <c r="E18" s="12">
        <v>368285</v>
      </c>
      <c r="F18" s="12">
        <v>2254105</v>
      </c>
      <c r="G18" s="12">
        <v>352906</v>
      </c>
      <c r="H18" s="12">
        <v>228184</v>
      </c>
      <c r="I18" s="33">
        <f t="shared" si="0"/>
        <v>10010643</v>
      </c>
    </row>
    <row r="19" spans="1:13" ht="17.45" customHeight="1" thickBot="1">
      <c r="A19" s="494" t="s">
        <v>868</v>
      </c>
      <c r="B19" s="442">
        <v>6707175</v>
      </c>
      <c r="C19" s="442">
        <v>295139</v>
      </c>
      <c r="D19" s="442">
        <v>57538</v>
      </c>
      <c r="E19" s="442">
        <v>368529</v>
      </c>
      <c r="F19" s="442">
        <v>2329710</v>
      </c>
      <c r="G19" s="442">
        <v>361895</v>
      </c>
      <c r="H19" s="442">
        <v>230849</v>
      </c>
      <c r="I19" s="33">
        <f t="shared" si="0"/>
        <v>10350835</v>
      </c>
    </row>
    <row r="20" spans="1:13" s="7" customFormat="1" ht="21" customHeight="1" thickTop="1">
      <c r="A20" s="327" t="s">
        <v>869</v>
      </c>
      <c r="B20" s="328">
        <f>B19/B3-1</f>
        <v>0.74164928611640257</v>
      </c>
      <c r="C20" s="328">
        <f t="shared" ref="C20:I20" si="1">C19/C3-1</f>
        <v>0.16563125738050011</v>
      </c>
      <c r="D20" s="328">
        <f t="shared" si="1"/>
        <v>1.2022428904964215</v>
      </c>
      <c r="E20" s="328">
        <f t="shared" si="1"/>
        <v>1.3276299833257541</v>
      </c>
      <c r="F20" s="328">
        <f t="shared" si="1"/>
        <v>0.84407621652941223</v>
      </c>
      <c r="G20" s="328">
        <f t="shared" si="1"/>
        <v>0.58144626329543181</v>
      </c>
      <c r="H20" s="328">
        <f t="shared" si="1"/>
        <v>9.3211028290539177E-2</v>
      </c>
      <c r="I20" s="328">
        <f t="shared" si="1"/>
        <v>0.72742627906014223</v>
      </c>
    </row>
    <row r="21" spans="1:13" s="7" customFormat="1" ht="41.25" customHeight="1">
      <c r="A21" s="329" t="s">
        <v>870</v>
      </c>
      <c r="B21" s="330">
        <f>B19/54001953*100</f>
        <v>12.42024524557473</v>
      </c>
      <c r="C21" s="330">
        <f t="shared" ref="C21:I21" si="2">C19/54001953*100</f>
        <v>0.54653393739296807</v>
      </c>
      <c r="D21" s="330">
        <f t="shared" si="2"/>
        <v>0.10654799836591095</v>
      </c>
      <c r="E21" s="330">
        <f t="shared" si="2"/>
        <v>0.68243642966023832</v>
      </c>
      <c r="F21" s="330">
        <f t="shared" si="2"/>
        <v>4.3141217503744729</v>
      </c>
      <c r="G21" s="330">
        <f t="shared" si="2"/>
        <v>0.67015168877318199</v>
      </c>
      <c r="H21" s="330">
        <f t="shared" si="2"/>
        <v>0.4274826875242827</v>
      </c>
      <c r="I21" s="330">
        <f t="shared" si="2"/>
        <v>19.167519737665785</v>
      </c>
    </row>
    <row r="22" spans="1:13" ht="31.5" customHeight="1">
      <c r="A22" s="548" t="s">
        <v>871</v>
      </c>
      <c r="B22" s="575"/>
      <c r="C22" s="575"/>
      <c r="D22" s="575"/>
      <c r="E22" s="575"/>
      <c r="F22" s="575"/>
      <c r="G22" s="575"/>
      <c r="H22" s="575"/>
      <c r="I22" s="575"/>
    </row>
    <row r="24" spans="1:13" ht="18" customHeight="1">
      <c r="A24" s="575" t="s">
        <v>872</v>
      </c>
      <c r="B24" s="575"/>
      <c r="C24" s="575"/>
      <c r="D24" s="575"/>
      <c r="E24" s="575"/>
      <c r="F24" s="575"/>
      <c r="G24" s="575"/>
      <c r="H24" s="575"/>
      <c r="I24" s="575"/>
      <c r="L24" s="16" t="s">
        <v>856</v>
      </c>
      <c r="M24" s="300">
        <f>B3/I3</f>
        <v>0.64269225788277007</v>
      </c>
    </row>
    <row r="25" spans="1:13" ht="13.5">
      <c r="L25" s="16" t="s">
        <v>857</v>
      </c>
      <c r="M25" s="300">
        <f>C3/I3</f>
        <v>4.2256113761286608E-2</v>
      </c>
    </row>
    <row r="26" spans="1:13" ht="13.5">
      <c r="L26" s="16" t="s">
        <v>812</v>
      </c>
      <c r="M26" s="300">
        <v>4.0000000000000001E-3</v>
      </c>
    </row>
    <row r="27" spans="1:13" ht="13.5">
      <c r="L27" s="16" t="s">
        <v>858</v>
      </c>
      <c r="M27" s="300">
        <v>2.5999999999999999E-2</v>
      </c>
    </row>
    <row r="28" spans="1:13" ht="27">
      <c r="L28" s="15" t="s">
        <v>859</v>
      </c>
      <c r="M28" s="300">
        <v>0.21099999999999999</v>
      </c>
    </row>
    <row r="29" spans="1:13" ht="13.5">
      <c r="L29" s="16" t="s">
        <v>860</v>
      </c>
      <c r="M29" s="300">
        <v>3.7999999999999999E-2</v>
      </c>
    </row>
    <row r="30" spans="1:13" ht="13.5">
      <c r="L30" s="16" t="s">
        <v>449</v>
      </c>
      <c r="M30" s="300">
        <v>3.5999999999999997E-2</v>
      </c>
    </row>
    <row r="54" spans="12:13">
      <c r="L54" s="6" t="s">
        <v>856</v>
      </c>
      <c r="M54" s="299">
        <v>0.64800000000000002</v>
      </c>
    </row>
    <row r="55" spans="12:13">
      <c r="L55" s="6" t="s">
        <v>857</v>
      </c>
      <c r="M55" s="299">
        <v>2.9000000000000001E-2</v>
      </c>
    </row>
    <row r="56" spans="12:13">
      <c r="L56" s="6" t="s">
        <v>812</v>
      </c>
      <c r="M56" s="299">
        <f>D15/I15</f>
        <v>5.3547015038736137E-3</v>
      </c>
    </row>
    <row r="57" spans="12:13">
      <c r="L57" s="6" t="s">
        <v>858</v>
      </c>
      <c r="M57" s="299">
        <v>3.5999999999999997E-2</v>
      </c>
    </row>
    <row r="58" spans="12:13" ht="25.5">
      <c r="L58" s="143" t="s">
        <v>859</v>
      </c>
      <c r="M58" s="299">
        <v>0.22500000000000001</v>
      </c>
    </row>
    <row r="59" spans="12:13">
      <c r="L59" s="6" t="s">
        <v>860</v>
      </c>
      <c r="M59" s="299">
        <v>3.5000000000000003E-2</v>
      </c>
    </row>
    <row r="60" spans="12:13">
      <c r="L60" s="6" t="s">
        <v>449</v>
      </c>
      <c r="M60" s="299">
        <v>2.1999999999999999E-2</v>
      </c>
    </row>
  </sheetData>
  <mergeCells count="3">
    <mergeCell ref="A1:I1"/>
    <mergeCell ref="A22:I22"/>
    <mergeCell ref="A24:I24"/>
  </mergeCells>
  <pageMargins left="0.70866141732283472" right="0.70866141732283472" top="0.74803149606299213" bottom="0.74803149606299213" header="0.31496062992125984" footer="0.31496062992125984"/>
  <pageSetup paperSize="9" orientation="landscape" r:id="rId1"/>
  <ignoredErrors>
    <ignoredError sqref="I13 I3:I12 I16:I19" formulaRange="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5"/>
  <sheetViews>
    <sheetView topLeftCell="A11" workbookViewId="0">
      <selection activeCell="I11" sqref="I11"/>
    </sheetView>
  </sheetViews>
  <sheetFormatPr defaultRowHeight="15"/>
  <cols>
    <col min="1" max="1" width="35.140625" customWidth="1"/>
    <col min="2" max="2" width="28.42578125" customWidth="1"/>
    <col min="3" max="3" width="30.7109375" customWidth="1"/>
  </cols>
  <sheetData>
    <row r="1" spans="1:3" ht="21">
      <c r="A1" s="539" t="s">
        <v>150</v>
      </c>
      <c r="B1" s="539"/>
      <c r="C1" s="539"/>
    </row>
    <row r="2" spans="1:3" ht="42" customHeight="1">
      <c r="A2" s="163" t="s">
        <v>151</v>
      </c>
      <c r="B2" s="162" t="s">
        <v>152</v>
      </c>
      <c r="C2" s="162" t="s">
        <v>153</v>
      </c>
    </row>
    <row r="3" spans="1:3">
      <c r="A3" s="77" t="s">
        <v>154</v>
      </c>
      <c r="B3" s="74">
        <v>29675866</v>
      </c>
      <c r="C3" s="76">
        <f>B3/37664536</f>
        <v>0.78789941816885789</v>
      </c>
    </row>
    <row r="4" spans="1:3" ht="16.5" customHeight="1">
      <c r="A4" s="77" t="s">
        <v>155</v>
      </c>
      <c r="B4" s="74">
        <v>27407673</v>
      </c>
      <c r="C4" s="76">
        <f t="shared" ref="C4:C19" si="0">B4/37664536</f>
        <v>0.72767849841559185</v>
      </c>
    </row>
    <row r="5" spans="1:3" ht="33" customHeight="1">
      <c r="A5" s="77" t="s">
        <v>156</v>
      </c>
      <c r="B5" s="74">
        <v>21141441</v>
      </c>
      <c r="C5" s="76">
        <f t="shared" si="0"/>
        <v>0.56130894590072744</v>
      </c>
    </row>
    <row r="6" spans="1:3" ht="17.25" customHeight="1">
      <c r="A6" s="335" t="s">
        <v>157</v>
      </c>
      <c r="B6" s="74"/>
      <c r="C6" s="76"/>
    </row>
    <row r="7" spans="1:3">
      <c r="A7" s="77" t="s">
        <v>158</v>
      </c>
      <c r="B7" s="74">
        <v>25204564</v>
      </c>
      <c r="C7" s="76">
        <f t="shared" si="0"/>
        <v>0.66918557021384784</v>
      </c>
    </row>
    <row r="8" spans="1:3" ht="18" customHeight="1">
      <c r="A8" s="77" t="s">
        <v>159</v>
      </c>
      <c r="B8" s="74">
        <v>13546781</v>
      </c>
      <c r="C8" s="76">
        <f t="shared" si="0"/>
        <v>0.35966939829021127</v>
      </c>
    </row>
    <row r="9" spans="1:3" ht="18" customHeight="1">
      <c r="A9" s="77" t="s">
        <v>160</v>
      </c>
      <c r="B9" s="74">
        <v>2560263</v>
      </c>
      <c r="C9" s="76">
        <f t="shared" si="0"/>
        <v>6.797542919418946E-2</v>
      </c>
    </row>
    <row r="10" spans="1:3" ht="18" customHeight="1">
      <c r="A10" s="98" t="s">
        <v>161</v>
      </c>
      <c r="B10" s="21">
        <v>317805</v>
      </c>
      <c r="C10" s="76">
        <f t="shared" si="0"/>
        <v>8.4377781794524164E-3</v>
      </c>
    </row>
    <row r="11" spans="1:3" ht="16.5" customHeight="1">
      <c r="A11" s="335" t="s">
        <v>162</v>
      </c>
      <c r="B11" s="20"/>
      <c r="C11" s="76"/>
    </row>
    <row r="12" spans="1:3" ht="16.5" customHeight="1">
      <c r="A12" s="210" t="s">
        <v>163</v>
      </c>
      <c r="B12" s="21">
        <v>714024</v>
      </c>
      <c r="C12" s="76">
        <f t="shared" si="0"/>
        <v>1.8957461735357631E-2</v>
      </c>
    </row>
    <row r="13" spans="1:3" ht="16.5" customHeight="1">
      <c r="A13" s="77" t="s">
        <v>164</v>
      </c>
      <c r="B13" s="74">
        <v>521290</v>
      </c>
      <c r="C13" s="76">
        <f t="shared" si="0"/>
        <v>1.3840340419964287E-2</v>
      </c>
    </row>
    <row r="14" spans="1:3" ht="16.5" customHeight="1">
      <c r="A14" s="77" t="s">
        <v>165</v>
      </c>
      <c r="B14" s="74">
        <v>166509</v>
      </c>
      <c r="C14" s="76">
        <f t="shared" si="0"/>
        <v>4.4208429914017787E-3</v>
      </c>
    </row>
    <row r="15" spans="1:3" ht="16.5" customHeight="1">
      <c r="A15" s="77" t="s">
        <v>166</v>
      </c>
      <c r="B15" s="74">
        <v>281921</v>
      </c>
      <c r="C15" s="76">
        <f t="shared" si="0"/>
        <v>7.4850517208017641E-3</v>
      </c>
    </row>
    <row r="16" spans="1:3" ht="16.5" customHeight="1">
      <c r="A16" s="77" t="s">
        <v>167</v>
      </c>
      <c r="B16" s="74">
        <v>3443788</v>
      </c>
      <c r="C16" s="76">
        <f t="shared" si="0"/>
        <v>9.1433172042793789E-2</v>
      </c>
    </row>
    <row r="17" spans="1:4" ht="16.5" customHeight="1" thickBot="1">
      <c r="A17" s="174" t="s">
        <v>168</v>
      </c>
      <c r="B17" s="93">
        <v>4252348</v>
      </c>
      <c r="C17" s="212">
        <f t="shared" si="0"/>
        <v>0.11290058106649714</v>
      </c>
    </row>
    <row r="18" spans="1:4" ht="15.75" thickBot="1">
      <c r="A18" s="337" t="s">
        <v>169</v>
      </c>
      <c r="B18" s="96">
        <v>34577163</v>
      </c>
      <c r="C18" s="340">
        <f t="shared" si="0"/>
        <v>0.91802970837076026</v>
      </c>
    </row>
    <row r="19" spans="1:4" ht="15.75" thickBot="1">
      <c r="A19" s="341" t="s">
        <v>170</v>
      </c>
      <c r="B19" s="342">
        <v>3087373</v>
      </c>
      <c r="C19" s="343">
        <f t="shared" si="0"/>
        <v>8.1970291629239772E-2</v>
      </c>
    </row>
    <row r="20" spans="1:4" ht="15.75" thickBot="1">
      <c r="A20" s="175" t="s">
        <v>145</v>
      </c>
      <c r="B20" s="344">
        <v>37664536</v>
      </c>
      <c r="C20" s="339">
        <v>1</v>
      </c>
    </row>
    <row r="21" spans="1:4">
      <c r="A21" s="94"/>
      <c r="B21" s="95"/>
      <c r="C21" s="209"/>
    </row>
    <row r="22" spans="1:4">
      <c r="A22" s="1" t="s">
        <v>171</v>
      </c>
    </row>
    <row r="23" spans="1:4" ht="24" customHeight="1">
      <c r="A23" s="531"/>
      <c r="B23" s="531"/>
      <c r="C23" s="531"/>
      <c r="D23" s="97"/>
    </row>
    <row r="24" spans="1:4" ht="37.5" customHeight="1">
      <c r="A24" s="537" t="s">
        <v>172</v>
      </c>
      <c r="B24" s="537"/>
      <c r="C24" s="537"/>
    </row>
    <row r="25" spans="1:4" ht="34.5" customHeight="1">
      <c r="A25" s="531" t="s">
        <v>173</v>
      </c>
      <c r="B25" s="531"/>
      <c r="C25" s="531"/>
      <c r="D25" s="523"/>
    </row>
  </sheetData>
  <mergeCells count="4">
    <mergeCell ref="A1:C1"/>
    <mergeCell ref="A23:C23"/>
    <mergeCell ref="A25:C25"/>
    <mergeCell ref="A24:C2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5"/>
  <sheetViews>
    <sheetView topLeftCell="A3" workbookViewId="0">
      <selection activeCell="M15" sqref="M15"/>
    </sheetView>
  </sheetViews>
  <sheetFormatPr defaultRowHeight="15"/>
  <cols>
    <col min="1" max="1" width="19.5703125" customWidth="1"/>
    <col min="2" max="2" width="20.28515625" customWidth="1"/>
    <col min="3" max="3" width="17.7109375" customWidth="1"/>
    <col min="4" max="4" width="14.5703125" customWidth="1"/>
  </cols>
  <sheetData>
    <row r="1" spans="1:4" ht="18.75">
      <c r="A1" s="543" t="s">
        <v>174</v>
      </c>
      <c r="B1" s="544"/>
      <c r="C1" s="544"/>
    </row>
    <row r="3" spans="1:4" ht="25.5" customHeight="1">
      <c r="A3" s="540" t="s">
        <v>175</v>
      </c>
      <c r="B3" s="541"/>
      <c r="C3" s="542"/>
      <c r="D3" s="86"/>
    </row>
    <row r="4" spans="1:4">
      <c r="A4" s="16" t="s">
        <v>30</v>
      </c>
      <c r="B4" s="16" t="s">
        <v>176</v>
      </c>
      <c r="C4" s="15" t="s">
        <v>177</v>
      </c>
      <c r="D4" s="83"/>
    </row>
    <row r="5" spans="1:4">
      <c r="A5" s="5">
        <v>1991</v>
      </c>
      <c r="B5" s="12">
        <v>22</v>
      </c>
      <c r="C5" s="81">
        <v>25</v>
      </c>
      <c r="D5" s="84"/>
    </row>
    <row r="6" spans="1:4">
      <c r="A6" s="5">
        <v>2004</v>
      </c>
      <c r="B6" s="12">
        <v>18</v>
      </c>
      <c r="C6" s="81">
        <v>25</v>
      </c>
      <c r="D6" s="84"/>
    </row>
    <row r="7" spans="1:4">
      <c r="A7" s="5">
        <v>2006</v>
      </c>
      <c r="B7" s="12">
        <v>20</v>
      </c>
      <c r="C7" s="81">
        <v>28</v>
      </c>
      <c r="D7" s="84"/>
    </row>
    <row r="8" spans="1:4">
      <c r="A8" s="5">
        <v>2008</v>
      </c>
      <c r="B8" s="12">
        <v>21</v>
      </c>
      <c r="C8" s="81">
        <v>29</v>
      </c>
      <c r="D8" s="84"/>
    </row>
    <row r="9" spans="1:4">
      <c r="A9" s="5">
        <v>2009</v>
      </c>
      <c r="B9" s="12">
        <v>21</v>
      </c>
      <c r="C9" s="81">
        <v>27</v>
      </c>
      <c r="D9" s="84"/>
    </row>
    <row r="10" spans="1:4">
      <c r="A10" s="5">
        <v>2010</v>
      </c>
      <c r="B10" s="12">
        <v>21</v>
      </c>
      <c r="C10" s="81">
        <v>26</v>
      </c>
      <c r="D10" s="84"/>
    </row>
    <row r="11" spans="1:4">
      <c r="A11" s="3">
        <v>2011</v>
      </c>
      <c r="B11" s="10">
        <v>22</v>
      </c>
      <c r="C11" s="82">
        <v>27</v>
      </c>
      <c r="D11" s="84"/>
    </row>
    <row r="12" spans="1:4">
      <c r="A12" s="5">
        <v>2012</v>
      </c>
      <c r="B12" s="12">
        <v>20</v>
      </c>
      <c r="C12" s="81">
        <v>26</v>
      </c>
      <c r="D12" s="85"/>
    </row>
    <row r="13" spans="1:4">
      <c r="A13" s="5">
        <v>2013</v>
      </c>
      <c r="B13" s="12">
        <v>22</v>
      </c>
      <c r="C13" s="81">
        <v>22</v>
      </c>
      <c r="D13" s="85"/>
    </row>
    <row r="14" spans="1:4">
      <c r="A14" s="5">
        <v>2014</v>
      </c>
      <c r="B14" s="215">
        <v>22</v>
      </c>
      <c r="C14" s="215">
        <v>27</v>
      </c>
    </row>
    <row r="15" spans="1:4" ht="78" customHeight="1">
      <c r="A15" s="531" t="s">
        <v>178</v>
      </c>
      <c r="B15" s="531"/>
      <c r="C15" s="531"/>
      <c r="D15" s="523"/>
    </row>
  </sheetData>
  <mergeCells count="3">
    <mergeCell ref="A3:C3"/>
    <mergeCell ref="A15:C15"/>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K31"/>
  <sheetViews>
    <sheetView topLeftCell="A9" workbookViewId="0">
      <selection activeCell="H25" sqref="H25"/>
    </sheetView>
  </sheetViews>
  <sheetFormatPr defaultRowHeight="15"/>
  <cols>
    <col min="1" max="1" width="34" customWidth="1"/>
    <col min="2" max="3" width="20.42578125" customWidth="1"/>
    <col min="4" max="4" width="27.5703125" customWidth="1"/>
  </cols>
  <sheetData>
    <row r="3" spans="1:11" ht="24.75" customHeight="1">
      <c r="A3" s="545" t="s">
        <v>179</v>
      </c>
      <c r="B3" s="545"/>
      <c r="C3" s="545"/>
      <c r="D3" s="545"/>
    </row>
    <row r="4" spans="1:11" ht="39">
      <c r="A4" s="19" t="s">
        <v>180</v>
      </c>
      <c r="B4" s="19" t="s">
        <v>181</v>
      </c>
      <c r="C4" s="101" t="s">
        <v>182</v>
      </c>
      <c r="D4" s="164" t="s">
        <v>183</v>
      </c>
    </row>
    <row r="5" spans="1:11">
      <c r="A5" s="20" t="s">
        <v>184</v>
      </c>
      <c r="B5" s="21">
        <v>430072</v>
      </c>
      <c r="C5" s="99">
        <f>B5/37664536</f>
        <v>1.1418486610322241E-2</v>
      </c>
      <c r="D5" s="20" t="s">
        <v>185</v>
      </c>
    </row>
    <row r="6" spans="1:11">
      <c r="A6" s="20" t="s">
        <v>186</v>
      </c>
      <c r="B6" s="21">
        <v>84773</v>
      </c>
      <c r="C6" s="99">
        <f t="shared" ref="C6:C27" si="0">B6/37664536</f>
        <v>2.2507379355476463E-3</v>
      </c>
      <c r="D6" s="20" t="s">
        <v>187</v>
      </c>
    </row>
    <row r="7" spans="1:11">
      <c r="A7" s="20" t="s">
        <v>188</v>
      </c>
      <c r="B7" s="21">
        <v>344241</v>
      </c>
      <c r="C7" s="99">
        <f t="shared" si="0"/>
        <v>9.1396585902452105E-3</v>
      </c>
      <c r="D7" s="20" t="s">
        <v>189</v>
      </c>
    </row>
    <row r="8" spans="1:11">
      <c r="A8" s="20" t="s">
        <v>190</v>
      </c>
      <c r="B8" s="21">
        <v>200476</v>
      </c>
      <c r="C8" s="99">
        <f t="shared" si="0"/>
        <v>5.3226727657019321E-3</v>
      </c>
      <c r="D8" s="20" t="s">
        <v>189</v>
      </c>
    </row>
    <row r="9" spans="1:11">
      <c r="A9" s="20" t="s">
        <v>191</v>
      </c>
      <c r="B9" s="21">
        <v>209850</v>
      </c>
      <c r="C9" s="99">
        <f t="shared" si="0"/>
        <v>5.5715541006531978E-3</v>
      </c>
      <c r="D9" s="20" t="s">
        <v>187</v>
      </c>
    </row>
    <row r="10" spans="1:11">
      <c r="A10" s="20" t="s">
        <v>192</v>
      </c>
      <c r="B10" s="21">
        <v>254927</v>
      </c>
      <c r="C10" s="99">
        <f t="shared" si="0"/>
        <v>6.7683563126862889E-3</v>
      </c>
      <c r="D10" s="20" t="s">
        <v>189</v>
      </c>
      <c r="K10" s="142"/>
    </row>
    <row r="11" spans="1:11">
      <c r="A11" s="20" t="s">
        <v>193</v>
      </c>
      <c r="B11" s="21">
        <v>5350797</v>
      </c>
      <c r="C11" s="99">
        <f t="shared" si="0"/>
        <v>0.14206459360072829</v>
      </c>
      <c r="D11" s="20" t="s">
        <v>194</v>
      </c>
    </row>
    <row r="12" spans="1:11">
      <c r="A12" s="20" t="s">
        <v>195</v>
      </c>
      <c r="B12" s="21">
        <v>468463</v>
      </c>
      <c r="C12" s="99">
        <f t="shared" si="0"/>
        <v>1.2437774356227302E-2</v>
      </c>
      <c r="D12" s="20" t="s">
        <v>189</v>
      </c>
    </row>
    <row r="13" spans="1:11">
      <c r="A13" s="20" t="s">
        <v>196</v>
      </c>
      <c r="B13" s="21">
        <v>76595</v>
      </c>
      <c r="C13" s="99">
        <f t="shared" si="0"/>
        <v>2.0336106091948139E-3</v>
      </c>
      <c r="D13" s="20" t="s">
        <v>189</v>
      </c>
    </row>
    <row r="14" spans="1:11">
      <c r="A14" s="20" t="s">
        <v>197</v>
      </c>
      <c r="B14" s="21">
        <v>421052</v>
      </c>
      <c r="C14" s="99">
        <f t="shared" si="0"/>
        <v>1.117900403711332E-2</v>
      </c>
      <c r="D14" s="20" t="s">
        <v>185</v>
      </c>
    </row>
    <row r="15" spans="1:11">
      <c r="A15" s="20" t="s">
        <v>198</v>
      </c>
      <c r="B15" s="21">
        <v>1175654</v>
      </c>
      <c r="C15" s="99">
        <f t="shared" si="0"/>
        <v>3.1213818749818132E-2</v>
      </c>
      <c r="D15" s="20" t="s">
        <v>189</v>
      </c>
    </row>
    <row r="16" spans="1:11">
      <c r="A16" s="20" t="s">
        <v>199</v>
      </c>
      <c r="B16" s="21">
        <v>124881</v>
      </c>
      <c r="C16" s="99">
        <f t="shared" si="0"/>
        <v>3.3156123309205244E-3</v>
      </c>
      <c r="D16" s="20" t="s">
        <v>189</v>
      </c>
    </row>
    <row r="17" spans="1:4">
      <c r="A17" s="20" t="s">
        <v>200</v>
      </c>
      <c r="B17" s="21">
        <v>1075021</v>
      </c>
      <c r="C17" s="99">
        <f t="shared" si="0"/>
        <v>2.8541995048073868E-2</v>
      </c>
      <c r="D17" s="20" t="s">
        <v>185</v>
      </c>
    </row>
    <row r="18" spans="1:4">
      <c r="A18" s="20" t="s">
        <v>201</v>
      </c>
      <c r="B18" s="21">
        <v>1673643</v>
      </c>
      <c r="C18" s="99">
        <f t="shared" si="0"/>
        <v>4.4435513555775651E-2</v>
      </c>
      <c r="D18" s="20" t="s">
        <v>187</v>
      </c>
    </row>
    <row r="19" spans="1:4">
      <c r="A19" s="20" t="s">
        <v>202</v>
      </c>
      <c r="B19" s="21">
        <v>437121</v>
      </c>
      <c r="C19" s="99">
        <f t="shared" si="0"/>
        <v>1.1605638789762337E-2</v>
      </c>
      <c r="D19" s="20" t="s">
        <v>203</v>
      </c>
    </row>
    <row r="20" spans="1:4">
      <c r="A20" s="20" t="s">
        <v>204</v>
      </c>
      <c r="B20" s="21">
        <v>195872</v>
      </c>
      <c r="C20" s="99">
        <f t="shared" si="0"/>
        <v>5.2004357627026127E-3</v>
      </c>
      <c r="D20" s="20" t="s">
        <v>187</v>
      </c>
    </row>
    <row r="21" spans="1:4">
      <c r="A21" s="20" t="s">
        <v>205</v>
      </c>
      <c r="B21" s="21">
        <v>180227</v>
      </c>
      <c r="C21" s="99">
        <f t="shared" si="0"/>
        <v>4.7850582840048795E-3</v>
      </c>
      <c r="D21" s="20" t="s">
        <v>189</v>
      </c>
    </row>
    <row r="22" spans="1:4">
      <c r="A22" s="20" t="s">
        <v>206</v>
      </c>
      <c r="B22" s="21">
        <v>153119</v>
      </c>
      <c r="C22" s="99">
        <f t="shared" si="0"/>
        <v>4.0653361560062757E-3</v>
      </c>
      <c r="D22" s="20" t="s">
        <v>207</v>
      </c>
    </row>
    <row r="23" spans="1:4">
      <c r="A23" s="20" t="s">
        <v>208</v>
      </c>
      <c r="B23" s="21">
        <v>658761</v>
      </c>
      <c r="C23" s="99">
        <f t="shared" si="0"/>
        <v>1.749021944674959E-2</v>
      </c>
      <c r="D23" s="20" t="s">
        <v>189</v>
      </c>
    </row>
    <row r="24" spans="1:4">
      <c r="A24" s="20" t="s">
        <v>209</v>
      </c>
      <c r="B24" s="21">
        <v>309086</v>
      </c>
      <c r="C24" s="99">
        <f t="shared" si="0"/>
        <v>8.2062872087419313E-3</v>
      </c>
      <c r="D24" s="20" t="s">
        <v>187</v>
      </c>
    </row>
    <row r="25" spans="1:4">
      <c r="A25" s="20" t="s">
        <v>210</v>
      </c>
      <c r="B25" s="21">
        <v>97906</v>
      </c>
      <c r="C25" s="99">
        <f t="shared" si="0"/>
        <v>2.599421376118904E-3</v>
      </c>
      <c r="D25" s="20" t="s">
        <v>185</v>
      </c>
    </row>
    <row r="26" spans="1:4" ht="15.75" thickBot="1">
      <c r="A26" s="179" t="s">
        <v>211</v>
      </c>
      <c r="B26" s="180">
        <v>131857</v>
      </c>
      <c r="C26" s="224">
        <f t="shared" si="0"/>
        <v>3.5008263476284428E-3</v>
      </c>
      <c r="D26" s="20"/>
    </row>
    <row r="27" spans="1:4" ht="15.75" thickBot="1">
      <c r="A27" s="181" t="s">
        <v>212</v>
      </c>
      <c r="B27" s="345">
        <f>SUM(B5:B26)</f>
        <v>14054394</v>
      </c>
      <c r="C27" s="346">
        <f t="shared" si="0"/>
        <v>0.37314661197472337</v>
      </c>
      <c r="D27" s="20"/>
    </row>
    <row r="28" spans="1:4" ht="16.5" thickTop="1" thickBot="1">
      <c r="A28" s="223" t="s">
        <v>213</v>
      </c>
      <c r="B28" s="184">
        <v>37664536</v>
      </c>
      <c r="C28" s="100">
        <v>1</v>
      </c>
      <c r="D28" s="20"/>
    </row>
    <row r="29" spans="1:4" ht="28.5" customHeight="1" thickTop="1">
      <c r="A29" s="546" t="s">
        <v>214</v>
      </c>
      <c r="B29" s="546"/>
      <c r="C29" s="546"/>
    </row>
    <row r="30" spans="1:4">
      <c r="A30" s="46" t="s">
        <v>215</v>
      </c>
    </row>
    <row r="31" spans="1:4" ht="33.75" customHeight="1">
      <c r="A31" s="537" t="s">
        <v>216</v>
      </c>
      <c r="B31" s="537"/>
      <c r="C31" s="537"/>
      <c r="D31" s="537"/>
    </row>
  </sheetData>
  <mergeCells count="3">
    <mergeCell ref="A3:D3"/>
    <mergeCell ref="A31:D31"/>
    <mergeCell ref="A29:C2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0"/>
  <sheetViews>
    <sheetView workbookViewId="0">
      <selection activeCell="J16" sqref="J16"/>
    </sheetView>
  </sheetViews>
  <sheetFormatPr defaultRowHeight="12.75"/>
  <cols>
    <col min="1" max="1" width="31.7109375" style="46" customWidth="1"/>
    <col min="2" max="4" width="13.7109375" style="46" customWidth="1"/>
    <col min="5" max="5" width="17.85546875" style="46" customWidth="1"/>
    <col min="6" max="256" width="9.140625" style="46"/>
    <col min="257" max="257" width="31.7109375" style="46" customWidth="1"/>
    <col min="258" max="260" width="13.7109375" style="46" customWidth="1"/>
    <col min="261" max="261" width="22.7109375" style="46" customWidth="1"/>
    <col min="262" max="512" width="9.140625" style="46"/>
    <col min="513" max="513" width="31.7109375" style="46" customWidth="1"/>
    <col min="514" max="516" width="13.7109375" style="46" customWidth="1"/>
    <col min="517" max="517" width="22.7109375" style="46" customWidth="1"/>
    <col min="518" max="768" width="9.140625" style="46"/>
    <col min="769" max="769" width="31.7109375" style="46" customWidth="1"/>
    <col min="770" max="772" width="13.7109375" style="46" customWidth="1"/>
    <col min="773" max="773" width="22.7109375" style="46" customWidth="1"/>
    <col min="774" max="1024" width="9.140625" style="46"/>
    <col min="1025" max="1025" width="31.7109375" style="46" customWidth="1"/>
    <col min="1026" max="1028" width="13.7109375" style="46" customWidth="1"/>
    <col min="1029" max="1029" width="22.7109375" style="46" customWidth="1"/>
    <col min="1030" max="1280" width="9.140625" style="46"/>
    <col min="1281" max="1281" width="31.7109375" style="46" customWidth="1"/>
    <col min="1282" max="1284" width="13.7109375" style="46" customWidth="1"/>
    <col min="1285" max="1285" width="22.7109375" style="46" customWidth="1"/>
    <col min="1286" max="1536" width="9.140625" style="46"/>
    <col min="1537" max="1537" width="31.7109375" style="46" customWidth="1"/>
    <col min="1538" max="1540" width="13.7109375" style="46" customWidth="1"/>
    <col min="1541" max="1541" width="22.7109375" style="46" customWidth="1"/>
    <col min="1542" max="1792" width="9.140625" style="46"/>
    <col min="1793" max="1793" width="31.7109375" style="46" customWidth="1"/>
    <col min="1794" max="1796" width="13.7109375" style="46" customWidth="1"/>
    <col min="1797" max="1797" width="22.7109375" style="46" customWidth="1"/>
    <col min="1798" max="2048" width="9.140625" style="46"/>
    <col min="2049" max="2049" width="31.7109375" style="46" customWidth="1"/>
    <col min="2050" max="2052" width="13.7109375" style="46" customWidth="1"/>
    <col min="2053" max="2053" width="22.7109375" style="46" customWidth="1"/>
    <col min="2054" max="2304" width="9.140625" style="46"/>
    <col min="2305" max="2305" width="31.7109375" style="46" customWidth="1"/>
    <col min="2306" max="2308" width="13.7109375" style="46" customWidth="1"/>
    <col min="2309" max="2309" width="22.7109375" style="46" customWidth="1"/>
    <col min="2310" max="2560" width="9.140625" style="46"/>
    <col min="2561" max="2561" width="31.7109375" style="46" customWidth="1"/>
    <col min="2562" max="2564" width="13.7109375" style="46" customWidth="1"/>
    <col min="2565" max="2565" width="22.7109375" style="46" customWidth="1"/>
    <col min="2566" max="2816" width="9.140625" style="46"/>
    <col min="2817" max="2817" width="31.7109375" style="46" customWidth="1"/>
    <col min="2818" max="2820" width="13.7109375" style="46" customWidth="1"/>
    <col min="2821" max="2821" width="22.7109375" style="46" customWidth="1"/>
    <col min="2822" max="3072" width="9.140625" style="46"/>
    <col min="3073" max="3073" width="31.7109375" style="46" customWidth="1"/>
    <col min="3074" max="3076" width="13.7109375" style="46" customWidth="1"/>
    <col min="3077" max="3077" width="22.7109375" style="46" customWidth="1"/>
    <col min="3078" max="3328" width="9.140625" style="46"/>
    <col min="3329" max="3329" width="31.7109375" style="46" customWidth="1"/>
    <col min="3330" max="3332" width="13.7109375" style="46" customWidth="1"/>
    <col min="3333" max="3333" width="22.7109375" style="46" customWidth="1"/>
    <col min="3334" max="3584" width="9.140625" style="46"/>
    <col min="3585" max="3585" width="31.7109375" style="46" customWidth="1"/>
    <col min="3586" max="3588" width="13.7109375" style="46" customWidth="1"/>
    <col min="3589" max="3589" width="22.7109375" style="46" customWidth="1"/>
    <col min="3590" max="3840" width="9.140625" style="46"/>
    <col min="3841" max="3841" width="31.7109375" style="46" customWidth="1"/>
    <col min="3842" max="3844" width="13.7109375" style="46" customWidth="1"/>
    <col min="3845" max="3845" width="22.7109375" style="46" customWidth="1"/>
    <col min="3846" max="4096" width="9.140625" style="46"/>
    <col min="4097" max="4097" width="31.7109375" style="46" customWidth="1"/>
    <col min="4098" max="4100" width="13.7109375" style="46" customWidth="1"/>
    <col min="4101" max="4101" width="22.7109375" style="46" customWidth="1"/>
    <col min="4102" max="4352" width="9.140625" style="46"/>
    <col min="4353" max="4353" width="31.7109375" style="46" customWidth="1"/>
    <col min="4354" max="4356" width="13.7109375" style="46" customWidth="1"/>
    <col min="4357" max="4357" width="22.7109375" style="46" customWidth="1"/>
    <col min="4358" max="4608" width="9.140625" style="46"/>
    <col min="4609" max="4609" width="31.7109375" style="46" customWidth="1"/>
    <col min="4610" max="4612" width="13.7109375" style="46" customWidth="1"/>
    <col min="4613" max="4613" width="22.7109375" style="46" customWidth="1"/>
    <col min="4614" max="4864" width="9.140625" style="46"/>
    <col min="4865" max="4865" width="31.7109375" style="46" customWidth="1"/>
    <col min="4866" max="4868" width="13.7109375" style="46" customWidth="1"/>
    <col min="4869" max="4869" width="22.7109375" style="46" customWidth="1"/>
    <col min="4870" max="5120" width="9.140625" style="46"/>
    <col min="5121" max="5121" width="31.7109375" style="46" customWidth="1"/>
    <col min="5122" max="5124" width="13.7109375" style="46" customWidth="1"/>
    <col min="5125" max="5125" width="22.7109375" style="46" customWidth="1"/>
    <col min="5126" max="5376" width="9.140625" style="46"/>
    <col min="5377" max="5377" width="31.7109375" style="46" customWidth="1"/>
    <col min="5378" max="5380" width="13.7109375" style="46" customWidth="1"/>
    <col min="5381" max="5381" width="22.7109375" style="46" customWidth="1"/>
    <col min="5382" max="5632" width="9.140625" style="46"/>
    <col min="5633" max="5633" width="31.7109375" style="46" customWidth="1"/>
    <col min="5634" max="5636" width="13.7109375" style="46" customWidth="1"/>
    <col min="5637" max="5637" width="22.7109375" style="46" customWidth="1"/>
    <col min="5638" max="5888" width="9.140625" style="46"/>
    <col min="5889" max="5889" width="31.7109375" style="46" customWidth="1"/>
    <col min="5890" max="5892" width="13.7109375" style="46" customWidth="1"/>
    <col min="5893" max="5893" width="22.7109375" style="46" customWidth="1"/>
    <col min="5894" max="6144" width="9.140625" style="46"/>
    <col min="6145" max="6145" width="31.7109375" style="46" customWidth="1"/>
    <col min="6146" max="6148" width="13.7109375" style="46" customWidth="1"/>
    <col min="6149" max="6149" width="22.7109375" style="46" customWidth="1"/>
    <col min="6150" max="6400" width="9.140625" style="46"/>
    <col min="6401" max="6401" width="31.7109375" style="46" customWidth="1"/>
    <col min="6402" max="6404" width="13.7109375" style="46" customWidth="1"/>
    <col min="6405" max="6405" width="22.7109375" style="46" customWidth="1"/>
    <col min="6406" max="6656" width="9.140625" style="46"/>
    <col min="6657" max="6657" width="31.7109375" style="46" customWidth="1"/>
    <col min="6658" max="6660" width="13.7109375" style="46" customWidth="1"/>
    <col min="6661" max="6661" width="22.7109375" style="46" customWidth="1"/>
    <col min="6662" max="6912" width="9.140625" style="46"/>
    <col min="6913" max="6913" width="31.7109375" style="46" customWidth="1"/>
    <col min="6914" max="6916" width="13.7109375" style="46" customWidth="1"/>
    <col min="6917" max="6917" width="22.7109375" style="46" customWidth="1"/>
    <col min="6918" max="7168" width="9.140625" style="46"/>
    <col min="7169" max="7169" width="31.7109375" style="46" customWidth="1"/>
    <col min="7170" max="7172" width="13.7109375" style="46" customWidth="1"/>
    <col min="7173" max="7173" width="22.7109375" style="46" customWidth="1"/>
    <col min="7174" max="7424" width="9.140625" style="46"/>
    <col min="7425" max="7425" width="31.7109375" style="46" customWidth="1"/>
    <col min="7426" max="7428" width="13.7109375" style="46" customWidth="1"/>
    <col min="7429" max="7429" width="22.7109375" style="46" customWidth="1"/>
    <col min="7430" max="7680" width="9.140625" style="46"/>
    <col min="7681" max="7681" width="31.7109375" style="46" customWidth="1"/>
    <col min="7682" max="7684" width="13.7109375" style="46" customWidth="1"/>
    <col min="7685" max="7685" width="22.7109375" style="46" customWidth="1"/>
    <col min="7686" max="7936" width="9.140625" style="46"/>
    <col min="7937" max="7937" width="31.7109375" style="46" customWidth="1"/>
    <col min="7938" max="7940" width="13.7109375" style="46" customWidth="1"/>
    <col min="7941" max="7941" width="22.7109375" style="46" customWidth="1"/>
    <col min="7942" max="8192" width="9.140625" style="46"/>
    <col min="8193" max="8193" width="31.7109375" style="46" customWidth="1"/>
    <col min="8194" max="8196" width="13.7109375" style="46" customWidth="1"/>
    <col min="8197" max="8197" width="22.7109375" style="46" customWidth="1"/>
    <col min="8198" max="8448" width="9.140625" style="46"/>
    <col min="8449" max="8449" width="31.7109375" style="46" customWidth="1"/>
    <col min="8450" max="8452" width="13.7109375" style="46" customWidth="1"/>
    <col min="8453" max="8453" width="22.7109375" style="46" customWidth="1"/>
    <col min="8454" max="8704" width="9.140625" style="46"/>
    <col min="8705" max="8705" width="31.7109375" style="46" customWidth="1"/>
    <col min="8706" max="8708" width="13.7109375" style="46" customWidth="1"/>
    <col min="8709" max="8709" width="22.7109375" style="46" customWidth="1"/>
    <col min="8710" max="8960" width="9.140625" style="46"/>
    <col min="8961" max="8961" width="31.7109375" style="46" customWidth="1"/>
    <col min="8962" max="8964" width="13.7109375" style="46" customWidth="1"/>
    <col min="8965" max="8965" width="22.7109375" style="46" customWidth="1"/>
    <col min="8966" max="9216" width="9.140625" style="46"/>
    <col min="9217" max="9217" width="31.7109375" style="46" customWidth="1"/>
    <col min="9218" max="9220" width="13.7109375" style="46" customWidth="1"/>
    <col min="9221" max="9221" width="22.7109375" style="46" customWidth="1"/>
    <col min="9222" max="9472" width="9.140625" style="46"/>
    <col min="9473" max="9473" width="31.7109375" style="46" customWidth="1"/>
    <col min="9474" max="9476" width="13.7109375" style="46" customWidth="1"/>
    <col min="9477" max="9477" width="22.7109375" style="46" customWidth="1"/>
    <col min="9478" max="9728" width="9.140625" style="46"/>
    <col min="9729" max="9729" width="31.7109375" style="46" customWidth="1"/>
    <col min="9730" max="9732" width="13.7109375" style="46" customWidth="1"/>
    <col min="9733" max="9733" width="22.7109375" style="46" customWidth="1"/>
    <col min="9734" max="9984" width="9.140625" style="46"/>
    <col min="9985" max="9985" width="31.7109375" style="46" customWidth="1"/>
    <col min="9986" max="9988" width="13.7109375" style="46" customWidth="1"/>
    <col min="9989" max="9989" width="22.7109375" style="46" customWidth="1"/>
    <col min="9990" max="10240" width="9.140625" style="46"/>
    <col min="10241" max="10241" width="31.7109375" style="46" customWidth="1"/>
    <col min="10242" max="10244" width="13.7109375" style="46" customWidth="1"/>
    <col min="10245" max="10245" width="22.7109375" style="46" customWidth="1"/>
    <col min="10246" max="10496" width="9.140625" style="46"/>
    <col min="10497" max="10497" width="31.7109375" style="46" customWidth="1"/>
    <col min="10498" max="10500" width="13.7109375" style="46" customWidth="1"/>
    <col min="10501" max="10501" width="22.7109375" style="46" customWidth="1"/>
    <col min="10502" max="10752" width="9.140625" style="46"/>
    <col min="10753" max="10753" width="31.7109375" style="46" customWidth="1"/>
    <col min="10754" max="10756" width="13.7109375" style="46" customWidth="1"/>
    <col min="10757" max="10757" width="22.7109375" style="46" customWidth="1"/>
    <col min="10758" max="11008" width="9.140625" style="46"/>
    <col min="11009" max="11009" width="31.7109375" style="46" customWidth="1"/>
    <col min="11010" max="11012" width="13.7109375" style="46" customWidth="1"/>
    <col min="11013" max="11013" width="22.7109375" style="46" customWidth="1"/>
    <col min="11014" max="11264" width="9.140625" style="46"/>
    <col min="11265" max="11265" width="31.7109375" style="46" customWidth="1"/>
    <col min="11266" max="11268" width="13.7109375" style="46" customWidth="1"/>
    <col min="11269" max="11269" width="22.7109375" style="46" customWidth="1"/>
    <col min="11270" max="11520" width="9.140625" style="46"/>
    <col min="11521" max="11521" width="31.7109375" style="46" customWidth="1"/>
    <col min="11522" max="11524" width="13.7109375" style="46" customWidth="1"/>
    <col min="11525" max="11525" width="22.7109375" style="46" customWidth="1"/>
    <col min="11526" max="11776" width="9.140625" style="46"/>
    <col min="11777" max="11777" width="31.7109375" style="46" customWidth="1"/>
    <col min="11778" max="11780" width="13.7109375" style="46" customWidth="1"/>
    <col min="11781" max="11781" width="22.7109375" style="46" customWidth="1"/>
    <col min="11782" max="12032" width="9.140625" style="46"/>
    <col min="12033" max="12033" width="31.7109375" style="46" customWidth="1"/>
    <col min="12034" max="12036" width="13.7109375" style="46" customWidth="1"/>
    <col min="12037" max="12037" width="22.7109375" style="46" customWidth="1"/>
    <col min="12038" max="12288" width="9.140625" style="46"/>
    <col min="12289" max="12289" width="31.7109375" style="46" customWidth="1"/>
    <col min="12290" max="12292" width="13.7109375" style="46" customWidth="1"/>
    <col min="12293" max="12293" width="22.7109375" style="46" customWidth="1"/>
    <col min="12294" max="12544" width="9.140625" style="46"/>
    <col min="12545" max="12545" width="31.7109375" style="46" customWidth="1"/>
    <col min="12546" max="12548" width="13.7109375" style="46" customWidth="1"/>
    <col min="12549" max="12549" width="22.7109375" style="46" customWidth="1"/>
    <col min="12550" max="12800" width="9.140625" style="46"/>
    <col min="12801" max="12801" width="31.7109375" style="46" customWidth="1"/>
    <col min="12802" max="12804" width="13.7109375" style="46" customWidth="1"/>
    <col min="12805" max="12805" width="22.7109375" style="46" customWidth="1"/>
    <col min="12806" max="13056" width="9.140625" style="46"/>
    <col min="13057" max="13057" width="31.7109375" style="46" customWidth="1"/>
    <col min="13058" max="13060" width="13.7109375" style="46" customWidth="1"/>
    <col min="13061" max="13061" width="22.7109375" style="46" customWidth="1"/>
    <col min="13062" max="13312" width="9.140625" style="46"/>
    <col min="13313" max="13313" width="31.7109375" style="46" customWidth="1"/>
    <col min="13314" max="13316" width="13.7109375" style="46" customWidth="1"/>
    <col min="13317" max="13317" width="22.7109375" style="46" customWidth="1"/>
    <col min="13318" max="13568" width="9.140625" style="46"/>
    <col min="13569" max="13569" width="31.7109375" style="46" customWidth="1"/>
    <col min="13570" max="13572" width="13.7109375" style="46" customWidth="1"/>
    <col min="13573" max="13573" width="22.7109375" style="46" customWidth="1"/>
    <col min="13574" max="13824" width="9.140625" style="46"/>
    <col min="13825" max="13825" width="31.7109375" style="46" customWidth="1"/>
    <col min="13826" max="13828" width="13.7109375" style="46" customWidth="1"/>
    <col min="13829" max="13829" width="22.7109375" style="46" customWidth="1"/>
    <col min="13830" max="14080" width="9.140625" style="46"/>
    <col min="14081" max="14081" width="31.7109375" style="46" customWidth="1"/>
    <col min="14082" max="14084" width="13.7109375" style="46" customWidth="1"/>
    <col min="14085" max="14085" width="22.7109375" style="46" customWidth="1"/>
    <col min="14086" max="14336" width="9.140625" style="46"/>
    <col min="14337" max="14337" width="31.7109375" style="46" customWidth="1"/>
    <col min="14338" max="14340" width="13.7109375" style="46" customWidth="1"/>
    <col min="14341" max="14341" width="22.7109375" style="46" customWidth="1"/>
    <col min="14342" max="14592" width="9.140625" style="46"/>
    <col min="14593" max="14593" width="31.7109375" style="46" customWidth="1"/>
    <col min="14594" max="14596" width="13.7109375" style="46" customWidth="1"/>
    <col min="14597" max="14597" width="22.7109375" style="46" customWidth="1"/>
    <col min="14598" max="14848" width="9.140625" style="46"/>
    <col min="14849" max="14849" width="31.7109375" style="46" customWidth="1"/>
    <col min="14850" max="14852" width="13.7109375" style="46" customWidth="1"/>
    <col min="14853" max="14853" width="22.7109375" style="46" customWidth="1"/>
    <col min="14854" max="15104" width="9.140625" style="46"/>
    <col min="15105" max="15105" width="31.7109375" style="46" customWidth="1"/>
    <col min="15106" max="15108" width="13.7109375" style="46" customWidth="1"/>
    <col min="15109" max="15109" width="22.7109375" style="46" customWidth="1"/>
    <col min="15110" max="15360" width="9.140625" style="46"/>
    <col min="15361" max="15361" width="31.7109375" style="46" customWidth="1"/>
    <col min="15362" max="15364" width="13.7109375" style="46" customWidth="1"/>
    <col min="15365" max="15365" width="22.7109375" style="46" customWidth="1"/>
    <col min="15366" max="15616" width="9.140625" style="46"/>
    <col min="15617" max="15617" width="31.7109375" style="46" customWidth="1"/>
    <col min="15618" max="15620" width="13.7109375" style="46" customWidth="1"/>
    <col min="15621" max="15621" width="22.7109375" style="46" customWidth="1"/>
    <col min="15622" max="15872" width="9.140625" style="46"/>
    <col min="15873" max="15873" width="31.7109375" style="46" customWidth="1"/>
    <col min="15874" max="15876" width="13.7109375" style="46" customWidth="1"/>
    <col min="15877" max="15877" width="22.7109375" style="46" customWidth="1"/>
    <col min="15878" max="16128" width="9.140625" style="46"/>
    <col min="16129" max="16129" width="31.7109375" style="46" customWidth="1"/>
    <col min="16130" max="16132" width="13.7109375" style="46" customWidth="1"/>
    <col min="16133" max="16133" width="22.7109375" style="46" customWidth="1"/>
    <col min="16134" max="16384" width="9.140625" style="46"/>
  </cols>
  <sheetData>
    <row r="1" spans="1:5">
      <c r="A1" s="87"/>
    </row>
    <row r="2" spans="1:5" ht="18.75" customHeight="1">
      <c r="A2" s="547" t="s">
        <v>217</v>
      </c>
      <c r="B2" s="547"/>
      <c r="C2" s="547"/>
      <c r="D2" s="547"/>
      <c r="E2" s="547"/>
    </row>
    <row r="3" spans="1:5">
      <c r="A3" s="88" t="s">
        <v>218</v>
      </c>
      <c r="B3" s="89">
        <v>2008</v>
      </c>
      <c r="C3" s="89">
        <v>2009</v>
      </c>
      <c r="D3" s="89">
        <v>2014</v>
      </c>
      <c r="E3" s="89" t="s">
        <v>219</v>
      </c>
    </row>
    <row r="4" spans="1:5">
      <c r="A4" s="90" t="s">
        <v>184</v>
      </c>
      <c r="B4" s="91">
        <v>105149</v>
      </c>
      <c r="C4" s="91">
        <v>95914</v>
      </c>
      <c r="D4" s="91">
        <v>64874</v>
      </c>
      <c r="E4" s="103">
        <f t="shared" ref="E4:E23" si="0">D4/B4-1</f>
        <v>-0.38302789375077273</v>
      </c>
    </row>
    <row r="5" spans="1:5">
      <c r="A5" s="90" t="s">
        <v>186</v>
      </c>
      <c r="B5" s="91">
        <v>41975</v>
      </c>
      <c r="C5" s="91">
        <v>39516</v>
      </c>
      <c r="D5" s="91">
        <v>33667</v>
      </c>
      <c r="E5" s="103">
        <f t="shared" si="0"/>
        <v>-0.19792733770101256</v>
      </c>
    </row>
    <row r="6" spans="1:5">
      <c r="A6" s="90" t="s">
        <v>188</v>
      </c>
      <c r="B6" s="91">
        <v>70401</v>
      </c>
      <c r="C6" s="91">
        <v>60552</v>
      </c>
      <c r="D6" s="91">
        <v>30204</v>
      </c>
      <c r="E6" s="103">
        <f t="shared" si="0"/>
        <v>-0.57097200323859032</v>
      </c>
    </row>
    <row r="7" spans="1:5">
      <c r="A7" s="90" t="s">
        <v>190</v>
      </c>
      <c r="B7" s="91">
        <v>50621</v>
      </c>
      <c r="C7" s="91">
        <v>47514</v>
      </c>
      <c r="D7" s="91">
        <v>32435</v>
      </c>
      <c r="E7" s="103">
        <f t="shared" si="0"/>
        <v>-0.35925801544813418</v>
      </c>
    </row>
    <row r="8" spans="1:5">
      <c r="A8" s="90" t="s">
        <v>191</v>
      </c>
      <c r="B8" s="91">
        <v>32194</v>
      </c>
      <c r="C8" s="91">
        <v>32919</v>
      </c>
      <c r="D8" s="91">
        <v>25521</v>
      </c>
      <c r="E8" s="103">
        <f t="shared" si="0"/>
        <v>-0.20727464744983537</v>
      </c>
    </row>
    <row r="9" spans="1:5">
      <c r="A9" s="90" t="s">
        <v>192</v>
      </c>
      <c r="B9" s="91">
        <v>52018</v>
      </c>
      <c r="C9" s="91">
        <v>42274</v>
      </c>
      <c r="D9" s="91">
        <v>28881</v>
      </c>
      <c r="E9" s="103">
        <f t="shared" si="0"/>
        <v>-0.44478834249682797</v>
      </c>
    </row>
    <row r="10" spans="1:5">
      <c r="A10" s="90" t="s">
        <v>193</v>
      </c>
      <c r="B10" s="91">
        <v>499436</v>
      </c>
      <c r="C10" s="91">
        <v>507328</v>
      </c>
      <c r="D10" s="91">
        <v>297614</v>
      </c>
      <c r="E10" s="103">
        <f t="shared" si="0"/>
        <v>-0.40409982460215121</v>
      </c>
    </row>
    <row r="11" spans="1:5">
      <c r="A11" s="90" t="s">
        <v>220</v>
      </c>
      <c r="B11" s="91">
        <v>10138</v>
      </c>
      <c r="C11" s="91">
        <v>10178</v>
      </c>
      <c r="D11" s="91">
        <v>9291</v>
      </c>
      <c r="E11" s="103">
        <f t="shared" si="0"/>
        <v>-8.3547050700335412E-2</v>
      </c>
    </row>
    <row r="12" spans="1:5">
      <c r="A12" s="90" t="s">
        <v>197</v>
      </c>
      <c r="B12" s="91">
        <v>84545</v>
      </c>
      <c r="C12" s="91">
        <v>80220</v>
      </c>
      <c r="D12" s="91">
        <v>60972</v>
      </c>
      <c r="E12" s="103">
        <f t="shared" si="0"/>
        <v>-0.27882192915015669</v>
      </c>
    </row>
    <row r="13" spans="1:5">
      <c r="A13" s="90" t="s">
        <v>198</v>
      </c>
      <c r="B13" s="91">
        <v>99098</v>
      </c>
      <c r="C13" s="91">
        <v>102454</v>
      </c>
      <c r="D13" s="91">
        <v>107119</v>
      </c>
      <c r="E13" s="103">
        <f t="shared" si="0"/>
        <v>8.0940079517245467E-2</v>
      </c>
    </row>
    <row r="14" spans="1:5">
      <c r="A14" s="90" t="s">
        <v>199</v>
      </c>
      <c r="B14" s="91">
        <v>28202</v>
      </c>
      <c r="C14" s="91">
        <v>26918</v>
      </c>
      <c r="D14" s="91">
        <v>17194</v>
      </c>
      <c r="E14" s="103">
        <f t="shared" si="0"/>
        <v>-0.39032692716828599</v>
      </c>
    </row>
    <row r="15" spans="1:5">
      <c r="A15" s="90" t="s">
        <v>200</v>
      </c>
      <c r="B15" s="91">
        <v>102402</v>
      </c>
      <c r="C15" s="91">
        <v>107899</v>
      </c>
      <c r="D15" s="91" t="s">
        <v>221</v>
      </c>
      <c r="E15" s="103" t="s">
        <v>221</v>
      </c>
    </row>
    <row r="16" spans="1:5">
      <c r="A16" s="90" t="s">
        <v>201</v>
      </c>
      <c r="B16" s="91">
        <v>145173</v>
      </c>
      <c r="C16" s="91">
        <v>130060</v>
      </c>
      <c r="D16" s="91">
        <v>99236</v>
      </c>
      <c r="E16" s="103">
        <f t="shared" si="0"/>
        <v>-0.31642936358689289</v>
      </c>
    </row>
    <row r="17" spans="1:5">
      <c r="A17" s="90" t="s">
        <v>202</v>
      </c>
      <c r="B17" s="91">
        <v>71324</v>
      </c>
      <c r="C17" s="91">
        <v>67872</v>
      </c>
      <c r="D17" s="91">
        <v>58735</v>
      </c>
      <c r="E17" s="103">
        <f t="shared" si="0"/>
        <v>-0.17650440244517973</v>
      </c>
    </row>
    <row r="18" spans="1:5">
      <c r="A18" s="90" t="s">
        <v>204</v>
      </c>
      <c r="B18" s="91">
        <v>25978</v>
      </c>
      <c r="C18" s="91">
        <v>25502</v>
      </c>
      <c r="D18" s="91">
        <v>21446</v>
      </c>
      <c r="E18" s="103">
        <f t="shared" si="0"/>
        <v>-0.1744553083378243</v>
      </c>
    </row>
    <row r="19" spans="1:5">
      <c r="A19" s="90" t="s">
        <v>205</v>
      </c>
      <c r="B19" s="91">
        <v>38916</v>
      </c>
      <c r="C19" s="91">
        <v>37080</v>
      </c>
      <c r="D19" s="91">
        <v>29010</v>
      </c>
      <c r="E19" s="103">
        <f t="shared" si="0"/>
        <v>-0.25454825778600065</v>
      </c>
    </row>
    <row r="20" spans="1:5">
      <c r="A20" s="90" t="s">
        <v>208</v>
      </c>
      <c r="B20" s="91">
        <v>178294</v>
      </c>
      <c r="C20" s="91">
        <v>167214</v>
      </c>
      <c r="D20" s="91">
        <v>100898</v>
      </c>
      <c r="E20" s="103">
        <f t="shared" si="0"/>
        <v>-0.43409200533949543</v>
      </c>
    </row>
    <row r="21" spans="1:5">
      <c r="A21" s="90" t="s">
        <v>210</v>
      </c>
      <c r="B21" s="91">
        <v>23187</v>
      </c>
      <c r="C21" s="91">
        <v>22187</v>
      </c>
      <c r="D21" s="91">
        <v>17549</v>
      </c>
      <c r="E21" s="103">
        <f t="shared" si="0"/>
        <v>-0.24315349118040286</v>
      </c>
    </row>
    <row r="22" spans="1:5" ht="13.5" thickBot="1">
      <c r="A22" s="271" t="s">
        <v>211</v>
      </c>
      <c r="B22" s="272">
        <v>28176</v>
      </c>
      <c r="C22" s="272">
        <v>26574</v>
      </c>
      <c r="D22" s="272">
        <v>20456</v>
      </c>
      <c r="E22" s="273">
        <f t="shared" si="0"/>
        <v>-0.27399204997160709</v>
      </c>
    </row>
    <row r="23" spans="1:5" ht="14.25" thickTop="1" thickBot="1">
      <c r="A23" s="274" t="s">
        <v>222</v>
      </c>
      <c r="B23" s="275">
        <f>SUM(B4:B22)</f>
        <v>1687227</v>
      </c>
      <c r="C23" s="275">
        <f>SUM(C4:C22)</f>
        <v>1630175</v>
      </c>
      <c r="D23" s="276">
        <f>SUM(D4:D22)</f>
        <v>1055102</v>
      </c>
      <c r="E23" s="277">
        <f t="shared" si="0"/>
        <v>-0.37465320315523643</v>
      </c>
    </row>
    <row r="24" spans="1:5" ht="13.5" thickTop="1"/>
    <row r="25" spans="1:5" ht="48" customHeight="1">
      <c r="A25" s="548" t="s">
        <v>223</v>
      </c>
      <c r="B25" s="548"/>
      <c r="C25" s="548"/>
      <c r="D25" s="548"/>
      <c r="E25" s="548"/>
    </row>
    <row r="27" spans="1:5">
      <c r="A27" s="46" t="s">
        <v>224</v>
      </c>
    </row>
    <row r="40" spans="2:5">
      <c r="B40" s="92">
        <v>2067929</v>
      </c>
      <c r="C40" s="92">
        <v>2009404</v>
      </c>
      <c r="D40" s="92">
        <v>1980895</v>
      </c>
      <c r="E40" s="92"/>
    </row>
  </sheetData>
  <mergeCells count="2">
    <mergeCell ref="A2:E2"/>
    <mergeCell ref="A25:E25"/>
  </mergeCells>
  <printOptions gridLines="1" gridLinesSet="0"/>
  <pageMargins left="0.74803149606299213" right="0.74803149606299213" top="0.98425196850393704" bottom="0.98425196850393704" header="0.51181102362204722" footer="0.51181102362204722"/>
  <pageSetup paperSize="9" fitToWidth="0" fitToHeight="0" orientation="landscape" r:id="rId1"/>
  <headerFooter alignWithMargins="0"/>
  <ignoredErrors>
    <ignoredError sqref="B23:D2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topLeftCell="A30" workbookViewId="0">
      <selection activeCell="I8" sqref="I8"/>
    </sheetView>
  </sheetViews>
  <sheetFormatPr defaultRowHeight="15"/>
  <cols>
    <col min="1" max="1" width="45.28515625" customWidth="1"/>
    <col min="2" max="2" width="16.85546875" customWidth="1"/>
    <col min="3" max="3" width="28.5703125" customWidth="1"/>
    <col min="4" max="4" width="26.140625" customWidth="1"/>
  </cols>
  <sheetData>
    <row r="1" spans="1:4" ht="20.25" customHeight="1">
      <c r="A1" s="549" t="s">
        <v>225</v>
      </c>
      <c r="B1" s="549"/>
      <c r="C1" s="549"/>
      <c r="D1" s="549"/>
    </row>
    <row r="2" spans="1:4" ht="27.75">
      <c r="A2" s="19" t="s">
        <v>180</v>
      </c>
      <c r="B2" s="19" t="s">
        <v>181</v>
      </c>
      <c r="C2" s="101" t="s">
        <v>226</v>
      </c>
      <c r="D2" s="164" t="s">
        <v>183</v>
      </c>
    </row>
    <row r="3" spans="1:4">
      <c r="A3" s="20" t="s">
        <v>227</v>
      </c>
      <c r="B3" s="21">
        <v>1205187</v>
      </c>
      <c r="C3" s="99">
        <f>B3/37664536</f>
        <v>3.1997925050769246E-2</v>
      </c>
      <c r="D3" s="20" t="s">
        <v>185</v>
      </c>
    </row>
    <row r="4" spans="1:4">
      <c r="A4" s="20" t="s">
        <v>197</v>
      </c>
      <c r="B4" s="21">
        <v>185347</v>
      </c>
      <c r="C4" s="99">
        <f t="shared" ref="C4:C30" si="0">B4/37664536</f>
        <v>4.9209951770015168E-3</v>
      </c>
      <c r="D4" s="20" t="s">
        <v>185</v>
      </c>
    </row>
    <row r="5" spans="1:4">
      <c r="A5" s="20" t="s">
        <v>228</v>
      </c>
      <c r="B5" s="21">
        <v>590770</v>
      </c>
      <c r="C5" s="99">
        <f t="shared" si="0"/>
        <v>1.5685046538207719E-2</v>
      </c>
      <c r="D5" s="20" t="s">
        <v>229</v>
      </c>
    </row>
    <row r="6" spans="1:4">
      <c r="A6" s="20" t="s">
        <v>230</v>
      </c>
      <c r="B6" s="21">
        <v>611510</v>
      </c>
      <c r="C6" s="99">
        <f t="shared" si="0"/>
        <v>1.6235697155541753E-2</v>
      </c>
      <c r="D6" s="20" t="s">
        <v>189</v>
      </c>
    </row>
    <row r="7" spans="1:4">
      <c r="A7" s="20" t="s">
        <v>231</v>
      </c>
      <c r="B7" s="21">
        <v>410883</v>
      </c>
      <c r="C7" s="99">
        <f t="shared" si="0"/>
        <v>1.0909015313503398E-2</v>
      </c>
      <c r="D7" s="20" t="s">
        <v>189</v>
      </c>
    </row>
    <row r="8" spans="1:4">
      <c r="A8" s="20" t="s">
        <v>232</v>
      </c>
      <c r="B8" s="21">
        <v>341721</v>
      </c>
      <c r="C8" s="99">
        <f t="shared" si="0"/>
        <v>9.0727521507234284E-3</v>
      </c>
      <c r="D8" s="20" t="s">
        <v>233</v>
      </c>
    </row>
    <row r="9" spans="1:4">
      <c r="A9" s="20" t="s">
        <v>234</v>
      </c>
      <c r="B9" s="21">
        <v>35173</v>
      </c>
      <c r="C9" s="99">
        <f t="shared" si="0"/>
        <v>9.3384928464272069E-4</v>
      </c>
      <c r="D9" s="20" t="s">
        <v>194</v>
      </c>
    </row>
    <row r="10" spans="1:4">
      <c r="A10" s="20" t="s">
        <v>235</v>
      </c>
      <c r="B10" s="21">
        <v>243357</v>
      </c>
      <c r="C10" s="99">
        <f t="shared" si="0"/>
        <v>6.4611707947231844E-3</v>
      </c>
      <c r="D10" s="20" t="s">
        <v>189</v>
      </c>
    </row>
    <row r="11" spans="1:4">
      <c r="A11" s="20" t="s">
        <v>236</v>
      </c>
      <c r="B11" s="21">
        <v>11530</v>
      </c>
      <c r="C11" s="99">
        <f t="shared" si="0"/>
        <v>3.0612351098656838E-4</v>
      </c>
      <c r="D11" s="20" t="s">
        <v>189</v>
      </c>
    </row>
    <row r="12" spans="1:4">
      <c r="A12" s="20" t="s">
        <v>237</v>
      </c>
      <c r="B12" s="21">
        <v>1061001</v>
      </c>
      <c r="C12" s="99">
        <f t="shared" si="0"/>
        <v>2.8169761602797921E-2</v>
      </c>
      <c r="D12" s="20" t="s">
        <v>194</v>
      </c>
    </row>
    <row r="13" spans="1:4">
      <c r="A13" s="20" t="s">
        <v>238</v>
      </c>
      <c r="B13" s="21">
        <v>26259</v>
      </c>
      <c r="C13" s="99">
        <f t="shared" si="0"/>
        <v>6.9718102992162177E-4</v>
      </c>
      <c r="D13" s="20" t="s">
        <v>189</v>
      </c>
    </row>
    <row r="14" spans="1:4">
      <c r="A14" s="20" t="s">
        <v>239</v>
      </c>
      <c r="B14" s="21">
        <v>32030</v>
      </c>
      <c r="C14" s="99">
        <f t="shared" si="0"/>
        <v>8.5040208646138633E-4</v>
      </c>
      <c r="D14" s="20" t="s">
        <v>203</v>
      </c>
    </row>
    <row r="15" spans="1:4">
      <c r="A15" s="20" t="s">
        <v>240</v>
      </c>
      <c r="B15" s="21">
        <v>91331</v>
      </c>
      <c r="C15" s="99">
        <f t="shared" si="0"/>
        <v>2.4248539793507613E-3</v>
      </c>
      <c r="D15" s="20" t="s">
        <v>187</v>
      </c>
    </row>
    <row r="16" spans="1:4">
      <c r="A16" s="20" t="s">
        <v>241</v>
      </c>
      <c r="B16" s="21">
        <v>141605</v>
      </c>
      <c r="C16" s="99">
        <f t="shared" si="0"/>
        <v>3.7596374478103219E-3</v>
      </c>
      <c r="D16" s="20" t="s">
        <v>189</v>
      </c>
    </row>
    <row r="17" spans="1:8">
      <c r="A17" s="20" t="s">
        <v>242</v>
      </c>
      <c r="B17" s="21">
        <v>1544845</v>
      </c>
      <c r="C17" s="99">
        <f t="shared" si="0"/>
        <v>4.1015904191677818E-2</v>
      </c>
      <c r="D17" s="20" t="s">
        <v>194</v>
      </c>
      <c r="H17">
        <v>137815</v>
      </c>
    </row>
    <row r="18" spans="1:8">
      <c r="A18" s="20" t="s">
        <v>243</v>
      </c>
      <c r="B18" s="21">
        <v>344642</v>
      </c>
      <c r="C18" s="99">
        <f t="shared" si="0"/>
        <v>9.1503052101849867E-3</v>
      </c>
      <c r="D18" s="20" t="s">
        <v>194</v>
      </c>
    </row>
    <row r="19" spans="1:8">
      <c r="A19" s="20" t="s">
        <v>244</v>
      </c>
      <c r="B19" s="21">
        <v>1971780</v>
      </c>
      <c r="C19" s="99">
        <f t="shared" si="0"/>
        <v>5.23511029048652E-2</v>
      </c>
      <c r="D19" s="20" t="s">
        <v>194</v>
      </c>
    </row>
    <row r="20" spans="1:8">
      <c r="A20" s="20" t="s">
        <v>245</v>
      </c>
      <c r="B20" s="21">
        <v>2160254</v>
      </c>
      <c r="C20" s="99">
        <f t="shared" si="0"/>
        <v>5.7355120477257437E-2</v>
      </c>
      <c r="D20" s="20" t="s">
        <v>187</v>
      </c>
    </row>
    <row r="21" spans="1:8">
      <c r="A21" s="20" t="s">
        <v>246</v>
      </c>
      <c r="B21" s="21">
        <v>332391</v>
      </c>
      <c r="C21" s="99">
        <f t="shared" si="0"/>
        <v>8.8250390234463523E-3</v>
      </c>
      <c r="D21" s="20" t="s">
        <v>189</v>
      </c>
    </row>
    <row r="22" spans="1:8">
      <c r="A22" s="20" t="s">
        <v>247</v>
      </c>
      <c r="B22" s="21">
        <v>1086299</v>
      </c>
      <c r="C22" s="99">
        <f t="shared" si="0"/>
        <v>2.8841427915108259E-2</v>
      </c>
      <c r="D22" s="20" t="s">
        <v>187</v>
      </c>
    </row>
    <row r="23" spans="1:8">
      <c r="A23" s="20" t="s">
        <v>248</v>
      </c>
      <c r="B23" s="21">
        <v>137815</v>
      </c>
      <c r="C23" s="99">
        <f t="shared" si="0"/>
        <v>3.6590122867835142E-3</v>
      </c>
      <c r="D23" s="20" t="s">
        <v>189</v>
      </c>
    </row>
    <row r="24" spans="1:8">
      <c r="A24" s="20" t="s">
        <v>249</v>
      </c>
      <c r="B24" s="21">
        <v>47073</v>
      </c>
      <c r="C24" s="99">
        <f t="shared" si="0"/>
        <v>1.2497963601622493E-3</v>
      </c>
      <c r="D24" s="20" t="s">
        <v>189</v>
      </c>
    </row>
    <row r="25" spans="1:8">
      <c r="A25" s="20" t="s">
        <v>250</v>
      </c>
      <c r="B25" s="21">
        <v>31783</v>
      </c>
      <c r="C25" s="99">
        <f t="shared" si="0"/>
        <v>8.4384419338127514E-4</v>
      </c>
      <c r="D25" s="20" t="s">
        <v>185</v>
      </c>
    </row>
    <row r="26" spans="1:8">
      <c r="A26" s="20" t="s">
        <v>251</v>
      </c>
      <c r="B26" s="21">
        <v>101719</v>
      </c>
      <c r="C26" s="99">
        <f t="shared" si="0"/>
        <v>2.7006571911572202E-3</v>
      </c>
      <c r="D26" s="20" t="s">
        <v>189</v>
      </c>
    </row>
    <row r="27" spans="1:8">
      <c r="A27" s="20" t="s">
        <v>252</v>
      </c>
      <c r="B27" s="21">
        <v>104618</v>
      </c>
      <c r="C27" s="99">
        <f t="shared" si="0"/>
        <v>2.7776261467816836E-3</v>
      </c>
      <c r="D27" s="20" t="s">
        <v>189</v>
      </c>
    </row>
    <row r="28" spans="1:8">
      <c r="A28" s="20" t="s">
        <v>253</v>
      </c>
      <c r="B28" s="21">
        <v>99899</v>
      </c>
      <c r="C28" s="99">
        <f t="shared" si="0"/>
        <v>2.6523358737248217E-3</v>
      </c>
      <c r="D28" s="20" t="s">
        <v>185</v>
      </c>
    </row>
    <row r="29" spans="1:8" ht="15.75" thickBot="1">
      <c r="A29" s="20" t="s">
        <v>254</v>
      </c>
      <c r="B29" s="21">
        <v>66353</v>
      </c>
      <c r="C29" s="224">
        <f t="shared" si="0"/>
        <v>1.7616837228527121E-3</v>
      </c>
      <c r="D29" s="20" t="s">
        <v>185</v>
      </c>
    </row>
    <row r="30" spans="1:8" ht="15.75" thickBot="1">
      <c r="A30" s="181" t="s">
        <v>255</v>
      </c>
      <c r="B30" s="182">
        <f>SUM(B3:B29)</f>
        <v>13017175</v>
      </c>
      <c r="C30" s="346">
        <f t="shared" si="0"/>
        <v>0.34560826661982508</v>
      </c>
      <c r="D30" s="177"/>
    </row>
    <row r="31" spans="1:8" ht="16.5" thickTop="1" thickBot="1">
      <c r="A31" s="178" t="s">
        <v>145</v>
      </c>
      <c r="B31" s="216">
        <v>37664536</v>
      </c>
      <c r="C31" s="100"/>
    </row>
    <row r="32" spans="1:8" ht="19.5" customHeight="1" thickTop="1">
      <c r="A32" s="552" t="s">
        <v>256</v>
      </c>
      <c r="B32" s="552"/>
      <c r="C32" s="552"/>
      <c r="D32" s="552"/>
    </row>
    <row r="33" spans="1:4">
      <c r="A33" s="356"/>
      <c r="B33" s="214"/>
      <c r="C33" s="209"/>
    </row>
    <row r="34" spans="1:4" ht="20.25" customHeight="1">
      <c r="A34" s="128" t="s">
        <v>257</v>
      </c>
    </row>
    <row r="35" spans="1:4" ht="35.25" customHeight="1">
      <c r="A35" s="550" t="s">
        <v>258</v>
      </c>
      <c r="B35" s="551"/>
      <c r="C35" s="551"/>
    </row>
    <row r="36" spans="1:4" ht="16.5" customHeight="1">
      <c r="A36" s="531" t="s">
        <v>259</v>
      </c>
      <c r="B36" s="531"/>
      <c r="C36" s="531"/>
      <c r="D36" s="523"/>
    </row>
  </sheetData>
  <mergeCells count="4">
    <mergeCell ref="A1:D1"/>
    <mergeCell ref="A35:C35"/>
    <mergeCell ref="A36:C36"/>
    <mergeCell ref="A32:D3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South African Institute of Race Relations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Kerwin Lebone</dc:creator>
  <cp:keywords/>
  <dc:description/>
  <cp:lastModifiedBy>Kerwin</cp:lastModifiedBy>
  <cp:revision/>
  <dcterms:created xsi:type="dcterms:W3CDTF">2013-05-16T14:34:38Z</dcterms:created>
  <dcterms:modified xsi:type="dcterms:W3CDTF">2015-12-22T08:47:17Z</dcterms:modified>
  <cp:category/>
  <cp:contentStatus/>
</cp:coreProperties>
</file>